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BIP\br__2019-03-21\urp 68\"/>
    </mc:Choice>
  </mc:AlternateContent>
  <bookViews>
    <workbookView xWindow="0" yWindow="0" windowWidth="28335" windowHeight="14415" firstSheet="6" activeTab="14"/>
  </bookViews>
  <sheets>
    <sheet name="Dochody" sheetId="1" r:id="rId1"/>
    <sheet name="Wydatki" sheetId="16" r:id="rId2"/>
    <sheet name="Inwestycje" sheetId="3" r:id="rId3"/>
    <sheet name="Zlecone D" sheetId="4" r:id="rId4"/>
    <sheet name="Zlecone W" sheetId="5" r:id="rId5"/>
    <sheet name="Porozumienia D" sheetId="6" r:id="rId6"/>
    <sheet name="Porozumienia W" sheetId="7" r:id="rId7"/>
    <sheet name="Porozumienia z JST D" sheetId="8" r:id="rId8"/>
    <sheet name="Por.z JST W" sheetId="9" r:id="rId9"/>
    <sheet name="OŚ" sheetId="10" r:id="rId10"/>
    <sheet name="Dotacje udzielone" sheetId="11" r:id="rId11"/>
    <sheet name="Przychody i rozchody" sheetId="12" r:id="rId12"/>
    <sheet name="Progr.wiel." sheetId="13" r:id="rId13"/>
    <sheet name="Progr.UE" sheetId="14" r:id="rId14"/>
    <sheet name="CIS" sheetId="15" r:id="rId15"/>
  </sheets>
  <definedNames>
    <definedName name="_xlnm.Print_Area" localSheetId="0">Dochody!$A$1:$G$395</definedName>
    <definedName name="_xlnm.Print_Titles" localSheetId="14">CIS!$3:$3</definedName>
    <definedName name="_xlnm.Print_Titles" localSheetId="0">Dochody!$2:$3</definedName>
    <definedName name="_xlnm.Print_Titles" localSheetId="10">'Dotacje udzielone'!$3:$3</definedName>
    <definedName name="_xlnm.Print_Titles" localSheetId="2">Inwestycje!$3:$3</definedName>
    <definedName name="_xlnm.Print_Titles" localSheetId="9">OŚ!$2:$2</definedName>
    <definedName name="_xlnm.Print_Titles" localSheetId="8">'Por.z JST W'!$2:$2</definedName>
    <definedName name="_xlnm.Print_Titles" localSheetId="5">'Porozumienia D'!$2:$2</definedName>
    <definedName name="_xlnm.Print_Titles" localSheetId="6">'Porozumienia W'!$2:$2</definedName>
    <definedName name="_xlnm.Print_Titles" localSheetId="7">'Porozumienia z JST D'!$2:$2</definedName>
    <definedName name="_xlnm.Print_Titles" localSheetId="13">Progr.UE!$3:$3</definedName>
    <definedName name="_xlnm.Print_Titles" localSheetId="12">Progr.wiel.!$2:$3</definedName>
    <definedName name="_xlnm.Print_Titles" localSheetId="11">'Przychody i rozchody'!$3:$3</definedName>
    <definedName name="_xlnm.Print_Titles" localSheetId="1">Wydatki!$2:$3</definedName>
    <definedName name="_xlnm.Print_Titles" localSheetId="3">'Zlecone D'!$2:$2</definedName>
    <definedName name="_xlnm.Print_Titles" localSheetId="4">'Zlecone W'!$2:$2</definedName>
  </definedNames>
  <calcPr calcId="152511"/>
</workbook>
</file>

<file path=xl/calcChain.xml><?xml version="1.0" encoding="utf-8"?>
<calcChain xmlns="http://schemas.openxmlformats.org/spreadsheetml/2006/main">
  <c r="E394" i="1" l="1"/>
  <c r="G146" i="3"/>
  <c r="F24" i="14"/>
  <c r="E24" i="14"/>
  <c r="D24" i="14"/>
  <c r="F19" i="14"/>
  <c r="E19" i="14"/>
  <c r="D19" i="14"/>
  <c r="C19" i="14"/>
  <c r="F4" i="14"/>
  <c r="E4" i="14"/>
  <c r="D4" i="14"/>
  <c r="C4" i="14"/>
  <c r="E392" i="1" l="1"/>
  <c r="F333" i="1"/>
  <c r="D1438" i="16" l="1"/>
  <c r="G264" i="1" l="1"/>
  <c r="G227" i="1"/>
  <c r="G243" i="1"/>
  <c r="G198" i="1"/>
  <c r="G196" i="1"/>
  <c r="G191" i="1"/>
  <c r="G184" i="1"/>
  <c r="G185" i="1"/>
  <c r="G186" i="1"/>
  <c r="G181" i="1"/>
  <c r="G182" i="1"/>
  <c r="G176" i="1"/>
  <c r="F15" i="15" l="1"/>
  <c r="E15" i="15"/>
  <c r="F5" i="15"/>
  <c r="E5" i="15"/>
  <c r="G9" i="15" l="1"/>
  <c r="D21" i="14" l="1"/>
  <c r="G18" i="14"/>
  <c r="G9" i="14"/>
  <c r="D9" i="14"/>
  <c r="G8" i="14"/>
  <c r="D8" i="14"/>
  <c r="G7" i="14"/>
  <c r="D7" i="14"/>
  <c r="D18" i="14"/>
  <c r="G8" i="13"/>
  <c r="G9" i="13"/>
  <c r="G7" i="13"/>
  <c r="F4" i="13"/>
  <c r="E4" i="13"/>
  <c r="G5" i="13"/>
  <c r="G23" i="14" l="1"/>
  <c r="D23" i="14"/>
  <c r="G22" i="14"/>
  <c r="D22" i="14"/>
  <c r="G21" i="14"/>
  <c r="G20" i="14"/>
  <c r="D20" i="14"/>
  <c r="G17" i="14"/>
  <c r="D17" i="14"/>
  <c r="G16" i="14"/>
  <c r="D16" i="14"/>
  <c r="G15" i="14"/>
  <c r="D15" i="14"/>
  <c r="G14" i="14"/>
  <c r="D14" i="14"/>
  <c r="G13" i="14"/>
  <c r="D13" i="14"/>
  <c r="G12" i="14"/>
  <c r="D12" i="14"/>
  <c r="G11" i="14"/>
  <c r="D11" i="14"/>
  <c r="G10" i="14"/>
  <c r="D10" i="14"/>
  <c r="G6" i="14"/>
  <c r="D6" i="14"/>
  <c r="G5" i="14"/>
  <c r="D5" i="14"/>
  <c r="F8" i="13"/>
  <c r="E8" i="13"/>
  <c r="G6" i="13"/>
  <c r="G19" i="14" l="1"/>
  <c r="E10" i="13"/>
  <c r="F10" i="13"/>
  <c r="G10" i="13" s="1"/>
  <c r="C24" i="14"/>
  <c r="G4" i="14"/>
  <c r="G4" i="13"/>
  <c r="G24" i="14" l="1"/>
  <c r="I144" i="11"/>
  <c r="I143" i="11"/>
  <c r="H143" i="11"/>
  <c r="H140" i="11" s="1"/>
  <c r="G143" i="11"/>
  <c r="F143" i="11"/>
  <c r="E143" i="11"/>
  <c r="D143" i="11"/>
  <c r="G140" i="11"/>
  <c r="G139" i="11" s="1"/>
  <c r="F140" i="11"/>
  <c r="E140" i="11"/>
  <c r="D140" i="11"/>
  <c r="H70" i="11"/>
  <c r="G70" i="11"/>
  <c r="G69" i="11" s="1"/>
  <c r="G67" i="11" s="1"/>
  <c r="I72" i="11"/>
  <c r="I71" i="11"/>
  <c r="F67" i="11"/>
  <c r="E67" i="11"/>
  <c r="D67" i="11"/>
  <c r="H54" i="11"/>
  <c r="G54" i="11"/>
  <c r="I59" i="11"/>
  <c r="I58" i="11"/>
  <c r="I49" i="11"/>
  <c r="I48" i="11"/>
  <c r="I47" i="11"/>
  <c r="I46" i="11"/>
  <c r="I45" i="11"/>
  <c r="H44" i="11"/>
  <c r="G44" i="11"/>
  <c r="G43" i="11" s="1"/>
  <c r="G41" i="11" s="1"/>
  <c r="F41" i="11"/>
  <c r="E41" i="11"/>
  <c r="D41" i="11"/>
  <c r="E48" i="10"/>
  <c r="F47" i="10"/>
  <c r="G47" i="10" s="1"/>
  <c r="E47" i="10"/>
  <c r="G44" i="10"/>
  <c r="E43" i="10"/>
  <c r="E42" i="10" s="1"/>
  <c r="E41" i="10" s="1"/>
  <c r="F43" i="10"/>
  <c r="G46" i="10"/>
  <c r="F31" i="10"/>
  <c r="H139" i="11" l="1"/>
  <c r="I140" i="11"/>
  <c r="I139" i="11"/>
  <c r="I70" i="11"/>
  <c r="H69" i="11"/>
  <c r="I44" i="11"/>
  <c r="I43" i="11" s="1"/>
  <c r="I41" i="11" s="1"/>
  <c r="H43" i="11"/>
  <c r="H41" i="11" s="1"/>
  <c r="G45" i="10"/>
  <c r="F42" i="10"/>
  <c r="G43" i="10"/>
  <c r="E8" i="6"/>
  <c r="E337" i="5"/>
  <c r="E7" i="5"/>
  <c r="E268" i="5"/>
  <c r="D268" i="5"/>
  <c r="F269" i="5"/>
  <c r="F251" i="5"/>
  <c r="F250" i="5"/>
  <c r="F249" i="5"/>
  <c r="F248" i="5"/>
  <c r="F247" i="5"/>
  <c r="E246" i="5"/>
  <c r="D246" i="5"/>
  <c r="F245" i="5"/>
  <c r="F244" i="5"/>
  <c r="E243" i="5"/>
  <c r="D243" i="5"/>
  <c r="D241" i="5" s="1"/>
  <c r="D240" i="5" s="1"/>
  <c r="D239" i="5" s="1"/>
  <c r="F242" i="5"/>
  <c r="E224" i="5"/>
  <c r="D224" i="5"/>
  <c r="E229" i="5"/>
  <c r="D229" i="5"/>
  <c r="F232" i="5"/>
  <c r="F225" i="5"/>
  <c r="F220" i="5"/>
  <c r="F219" i="5"/>
  <c r="F218" i="5"/>
  <c r="F217" i="5"/>
  <c r="F216" i="5"/>
  <c r="F215" i="5"/>
  <c r="E214" i="5"/>
  <c r="E212" i="5" s="1"/>
  <c r="D214" i="5"/>
  <c r="D212" i="5" s="1"/>
  <c r="D211" i="5" s="1"/>
  <c r="F213" i="5"/>
  <c r="I69" i="11" l="1"/>
  <c r="I67" i="11" s="1"/>
  <c r="H67" i="11"/>
  <c r="F41" i="10"/>
  <c r="G41" i="10" s="1"/>
  <c r="G42" i="10"/>
  <c r="F243" i="5"/>
  <c r="F246" i="5"/>
  <c r="E241" i="5"/>
  <c r="F212" i="5"/>
  <c r="F214" i="5"/>
  <c r="E211" i="5"/>
  <c r="F211" i="5" s="1"/>
  <c r="F76" i="4"/>
  <c r="E76" i="4"/>
  <c r="G55" i="4"/>
  <c r="F54" i="4"/>
  <c r="G54" i="4" s="1"/>
  <c r="E54" i="4"/>
  <c r="E52" i="4" s="1"/>
  <c r="F42" i="4"/>
  <c r="E42" i="4"/>
  <c r="G47" i="4"/>
  <c r="G46" i="4"/>
  <c r="F46" i="4"/>
  <c r="E46" i="4"/>
  <c r="I145" i="3"/>
  <c r="H144" i="3"/>
  <c r="I144" i="3" s="1"/>
  <c r="H143" i="3"/>
  <c r="H142" i="3" s="1"/>
  <c r="I142" i="3" s="1"/>
  <c r="I141" i="3"/>
  <c r="H140" i="3"/>
  <c r="H139" i="3" s="1"/>
  <c r="I139" i="3" s="1"/>
  <c r="I138" i="3"/>
  <c r="I137" i="3"/>
  <c r="H137" i="3"/>
  <c r="H136" i="3" s="1"/>
  <c r="I134" i="3"/>
  <c r="H133" i="3"/>
  <c r="I133" i="3" s="1"/>
  <c r="I132" i="3"/>
  <c r="H131" i="3"/>
  <c r="I129" i="3"/>
  <c r="I128" i="3"/>
  <c r="H127" i="3"/>
  <c r="I127" i="3" s="1"/>
  <c r="I124" i="3"/>
  <c r="I123" i="3"/>
  <c r="I122" i="3"/>
  <c r="H121" i="3"/>
  <c r="I121" i="3" s="1"/>
  <c r="I120" i="3"/>
  <c r="I119" i="3"/>
  <c r="H119" i="3"/>
  <c r="I116" i="3"/>
  <c r="H115" i="3"/>
  <c r="H114" i="3" s="1"/>
  <c r="I114" i="3" s="1"/>
  <c r="I113" i="3"/>
  <c r="I112" i="3"/>
  <c r="H111" i="3"/>
  <c r="I111" i="3" s="1"/>
  <c r="I108" i="3"/>
  <c r="H107" i="3"/>
  <c r="H106" i="3" s="1"/>
  <c r="I106" i="3" s="1"/>
  <c r="I105" i="3"/>
  <c r="H104" i="3"/>
  <c r="I104" i="3" s="1"/>
  <c r="I101" i="3"/>
  <c r="H100" i="3"/>
  <c r="I100" i="3" s="1"/>
  <c r="I97" i="3"/>
  <c r="H96" i="3"/>
  <c r="I96" i="3" s="1"/>
  <c r="I95" i="3"/>
  <c r="H94" i="3"/>
  <c r="I91" i="3"/>
  <c r="H90" i="3"/>
  <c r="I90" i="3" s="1"/>
  <c r="H89" i="3"/>
  <c r="H88" i="3" s="1"/>
  <c r="I88" i="3" s="1"/>
  <c r="I87" i="3"/>
  <c r="I86" i="3"/>
  <c r="I85" i="3"/>
  <c r="H84" i="3"/>
  <c r="H83" i="3" s="1"/>
  <c r="I81" i="3"/>
  <c r="I80" i="3"/>
  <c r="I79" i="3"/>
  <c r="I78" i="3"/>
  <c r="H77" i="3"/>
  <c r="H76" i="3" s="1"/>
  <c r="I76" i="3" s="1"/>
  <c r="I75" i="3"/>
  <c r="I74" i="3"/>
  <c r="H73" i="3"/>
  <c r="I73" i="3" s="1"/>
  <c r="I72" i="3"/>
  <c r="H71" i="3"/>
  <c r="I71" i="3" s="1"/>
  <c r="I70" i="3"/>
  <c r="H69" i="3"/>
  <c r="I69" i="3" s="1"/>
  <c r="I68" i="3"/>
  <c r="I67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H10" i="3"/>
  <c r="H9" i="3" s="1"/>
  <c r="I7" i="3"/>
  <c r="H6" i="3"/>
  <c r="I6" i="3" s="1"/>
  <c r="H5" i="3"/>
  <c r="H4" i="3" s="1"/>
  <c r="H93" i="3" l="1"/>
  <c r="H103" i="3"/>
  <c r="H118" i="3"/>
  <c r="H117" i="3" s="1"/>
  <c r="I117" i="3" s="1"/>
  <c r="I77" i="3"/>
  <c r="H99" i="3"/>
  <c r="H98" i="3" s="1"/>
  <c r="I98" i="3" s="1"/>
  <c r="H135" i="3"/>
  <c r="I135" i="3" s="1"/>
  <c r="F241" i="5"/>
  <c r="E240" i="5"/>
  <c r="F52" i="4"/>
  <c r="G52" i="4" s="1"/>
  <c r="I5" i="3"/>
  <c r="I107" i="3"/>
  <c r="H126" i="3"/>
  <c r="I126" i="3" s="1"/>
  <c r="H102" i="3"/>
  <c r="I102" i="3" s="1"/>
  <c r="H130" i="3"/>
  <c r="I130" i="3" s="1"/>
  <c r="H110" i="3"/>
  <c r="H109" i="3" s="1"/>
  <c r="I109" i="3" s="1"/>
  <c r="I83" i="3"/>
  <c r="H82" i="3"/>
  <c r="I82" i="3" s="1"/>
  <c r="I9" i="3"/>
  <c r="H8" i="3"/>
  <c r="I8" i="3" s="1"/>
  <c r="I93" i="3"/>
  <c r="H92" i="3"/>
  <c r="I92" i="3" s="1"/>
  <c r="I10" i="3"/>
  <c r="I89" i="3"/>
  <c r="I103" i="3"/>
  <c r="I110" i="3"/>
  <c r="I115" i="3"/>
  <c r="I140" i="3"/>
  <c r="I4" i="3"/>
  <c r="I84" i="3"/>
  <c r="I94" i="3"/>
  <c r="I118" i="3"/>
  <c r="I131" i="3"/>
  <c r="I136" i="3"/>
  <c r="I143" i="3"/>
  <c r="E1431" i="16"/>
  <c r="F1441" i="16"/>
  <c r="F1440" i="16"/>
  <c r="F1439" i="16"/>
  <c r="E1438" i="16"/>
  <c r="E1437" i="16" s="1"/>
  <c r="F1437" i="16" s="1"/>
  <c r="D1437" i="16"/>
  <c r="D1431" i="16" s="1"/>
  <c r="E1442" i="16"/>
  <c r="D1442" i="16"/>
  <c r="F1447" i="16"/>
  <c r="F1446" i="16"/>
  <c r="F1445" i="16"/>
  <c r="E1444" i="16"/>
  <c r="D1444" i="16"/>
  <c r="D1443" i="16"/>
  <c r="E1403" i="16"/>
  <c r="D1403" i="16"/>
  <c r="F1402" i="16"/>
  <c r="F1401" i="16"/>
  <c r="F1400" i="16"/>
  <c r="E1399" i="16"/>
  <c r="E1398" i="16" s="1"/>
  <c r="D1399" i="16"/>
  <c r="F1352" i="16"/>
  <c r="F1351" i="16"/>
  <c r="F1350" i="16"/>
  <c r="E1349" i="16"/>
  <c r="E1348" i="16" s="1"/>
  <c r="D1349" i="16"/>
  <c r="H125" i="3" l="1"/>
  <c r="I125" i="3" s="1"/>
  <c r="I99" i="3"/>
  <c r="H146" i="3"/>
  <c r="I146" i="3" s="1"/>
  <c r="F240" i="5"/>
  <c r="E239" i="5"/>
  <c r="F239" i="5" s="1"/>
  <c r="F1438" i="16"/>
  <c r="F1444" i="16"/>
  <c r="E1443" i="16"/>
  <c r="F1349" i="16"/>
  <c r="F1399" i="16"/>
  <c r="D1398" i="16"/>
  <c r="F1398" i="16"/>
  <c r="D1348" i="16"/>
  <c r="D1347" i="16" s="1"/>
  <c r="F1348" i="16"/>
  <c r="E1347" i="16"/>
  <c r="F1347" i="16" s="1"/>
  <c r="E895" i="16"/>
  <c r="D895" i="16"/>
  <c r="F896" i="16"/>
  <c r="F1443" i="16" l="1"/>
  <c r="E833" i="16"/>
  <c r="D833" i="16"/>
  <c r="F834" i="16" l="1"/>
  <c r="E793" i="16" l="1"/>
  <c r="D793" i="16"/>
  <c r="F794" i="16"/>
  <c r="F798" i="16"/>
  <c r="F797" i="16"/>
  <c r="F796" i="16"/>
  <c r="F795" i="16"/>
  <c r="F792" i="16"/>
  <c r="F791" i="16"/>
  <c r="E790" i="16"/>
  <c r="E788" i="16" s="1"/>
  <c r="D790" i="16"/>
  <c r="D788" i="16" s="1"/>
  <c r="F789" i="16"/>
  <c r="E777" i="16"/>
  <c r="E776" i="16" s="1"/>
  <c r="D777" i="16"/>
  <c r="D776" i="16" s="1"/>
  <c r="D775" i="16" s="1"/>
  <c r="F778" i="16"/>
  <c r="F786" i="16"/>
  <c r="F785" i="16"/>
  <c r="F784" i="16"/>
  <c r="F783" i="16"/>
  <c r="F782" i="16"/>
  <c r="F781" i="16"/>
  <c r="F780" i="16"/>
  <c r="F779" i="16"/>
  <c r="E756" i="16"/>
  <c r="D756" i="16"/>
  <c r="F646" i="16"/>
  <c r="F610" i="16"/>
  <c r="F609" i="16"/>
  <c r="F608" i="16"/>
  <c r="F607" i="16"/>
  <c r="F606" i="16"/>
  <c r="E605" i="16"/>
  <c r="D605" i="16"/>
  <c r="F604" i="16"/>
  <c r="F603" i="16"/>
  <c r="E602" i="16"/>
  <c r="F602" i="16" s="1"/>
  <c r="D602" i="16"/>
  <c r="D601" i="16" s="1"/>
  <c r="F503" i="16"/>
  <c r="E469" i="16"/>
  <c r="D469" i="16"/>
  <c r="D787" i="16" l="1"/>
  <c r="F793" i="16"/>
  <c r="F788" i="16"/>
  <c r="F790" i="16"/>
  <c r="E787" i="16"/>
  <c r="F787" i="16" s="1"/>
  <c r="F776" i="16"/>
  <c r="E775" i="16"/>
  <c r="F775" i="16" s="1"/>
  <c r="F777" i="16"/>
  <c r="F605" i="16"/>
  <c r="E601" i="16"/>
  <c r="F601" i="16" s="1"/>
  <c r="F470" i="16"/>
  <c r="E431" i="16"/>
  <c r="D431" i="16"/>
  <c r="E436" i="16"/>
  <c r="D436" i="16"/>
  <c r="F439" i="16"/>
  <c r="F432" i="16" l="1"/>
  <c r="F427" i="16"/>
  <c r="F426" i="16"/>
  <c r="F425" i="16"/>
  <c r="F424" i="16"/>
  <c r="F423" i="16"/>
  <c r="F422" i="16"/>
  <c r="E421" i="16"/>
  <c r="E419" i="16" s="1"/>
  <c r="D421" i="16"/>
  <c r="D419" i="16" s="1"/>
  <c r="D418" i="16" s="1"/>
  <c r="F420" i="16"/>
  <c r="F411" i="16"/>
  <c r="F333" i="16"/>
  <c r="E327" i="16"/>
  <c r="D327" i="16"/>
  <c r="F329" i="16"/>
  <c r="F328" i="16"/>
  <c r="E337" i="16"/>
  <c r="D337" i="16"/>
  <c r="F338" i="16"/>
  <c r="F340" i="16"/>
  <c r="F339" i="16"/>
  <c r="F336" i="16"/>
  <c r="F335" i="16"/>
  <c r="F334" i="16"/>
  <c r="F332" i="16"/>
  <c r="E331" i="16"/>
  <c r="D331" i="16"/>
  <c r="F330" i="16"/>
  <c r="F337" i="16" l="1"/>
  <c r="F421" i="16"/>
  <c r="F419" i="16"/>
  <c r="E418" i="16"/>
  <c r="F418" i="16" s="1"/>
  <c r="D326" i="16"/>
  <c r="D325" i="16" s="1"/>
  <c r="D324" i="16" s="1"/>
  <c r="F331" i="16"/>
  <c r="F327" i="16"/>
  <c r="E326" i="16"/>
  <c r="E110" i="16"/>
  <c r="D110" i="16"/>
  <c r="F112" i="16"/>
  <c r="F111" i="16"/>
  <c r="F326" i="16" l="1"/>
  <c r="E325" i="16"/>
  <c r="E324" i="16" s="1"/>
  <c r="E391" i="1"/>
  <c r="F363" i="1"/>
  <c r="E363" i="1"/>
  <c r="F365" i="1"/>
  <c r="E365" i="1"/>
  <c r="G367" i="1"/>
  <c r="F349" i="1"/>
  <c r="F92" i="1"/>
  <c r="E92" i="1"/>
  <c r="F325" i="16" l="1"/>
  <c r="F324" i="16"/>
  <c r="G365" i="1"/>
  <c r="G363" i="1"/>
  <c r="F7" i="1"/>
  <c r="F378" i="1"/>
  <c r="E378" i="1"/>
  <c r="G380" i="1"/>
  <c r="F376" i="1"/>
  <c r="E376" i="1"/>
  <c r="F375" i="1"/>
  <c r="E375" i="1"/>
  <c r="E349" i="1"/>
  <c r="E347" i="1" s="1"/>
  <c r="G312" i="1"/>
  <c r="G298" i="1"/>
  <c r="G297" i="1"/>
  <c r="G290" i="1"/>
  <c r="G291" i="1"/>
  <c r="G273" i="1"/>
  <c r="G274" i="1"/>
  <c r="G275" i="1"/>
  <c r="G276" i="1"/>
  <c r="G277" i="1"/>
  <c r="G278" i="1"/>
  <c r="G279" i="1"/>
  <c r="G285" i="1"/>
  <c r="G286" i="1"/>
  <c r="G287" i="1"/>
  <c r="F215" i="1"/>
  <c r="E215" i="1"/>
  <c r="E213" i="1" s="1"/>
  <c r="G218" i="1"/>
  <c r="G205" i="1"/>
  <c r="F203" i="1"/>
  <c r="E203" i="1"/>
  <c r="G167" i="1"/>
  <c r="F151" i="1"/>
  <c r="E151" i="1"/>
  <c r="F137" i="1"/>
  <c r="E137" i="1"/>
  <c r="F112" i="1"/>
  <c r="E112" i="1"/>
  <c r="G114" i="1"/>
  <c r="G96" i="1"/>
  <c r="F94" i="1"/>
  <c r="E94" i="1"/>
  <c r="G203" i="1" l="1"/>
  <c r="G94" i="1"/>
  <c r="G6" i="15"/>
  <c r="F160" i="1" l="1"/>
  <c r="E160" i="1"/>
  <c r="G160" i="1" l="1"/>
  <c r="G45" i="1"/>
  <c r="F1370" i="16" l="1"/>
  <c r="E1416" i="16"/>
  <c r="D1416" i="16"/>
  <c r="E1178" i="16"/>
  <c r="D1178" i="16"/>
  <c r="E746" i="16"/>
  <c r="D746" i="16"/>
  <c r="F747" i="16"/>
  <c r="E728" i="16"/>
  <c r="D728" i="16"/>
  <c r="F737" i="16"/>
  <c r="F729" i="16"/>
  <c r="E744" i="16"/>
  <c r="D744" i="16"/>
  <c r="F745" i="16"/>
  <c r="F695" i="16"/>
  <c r="F648" i="16"/>
  <c r="F625" i="16"/>
  <c r="F624" i="16"/>
  <c r="F623" i="16"/>
  <c r="F622" i="16"/>
  <c r="F621" i="16"/>
  <c r="F620" i="16"/>
  <c r="F619" i="16"/>
  <c r="E618" i="16"/>
  <c r="D618" i="16"/>
  <c r="F617" i="16"/>
  <c r="F616" i="16"/>
  <c r="F615" i="16"/>
  <c r="F614" i="16"/>
  <c r="E613" i="16"/>
  <c r="D613" i="16"/>
  <c r="E157" i="16"/>
  <c r="D157" i="16"/>
  <c r="F124" i="16"/>
  <c r="F122" i="16"/>
  <c r="F120" i="16"/>
  <c r="F118" i="16"/>
  <c r="F116" i="16"/>
  <c r="F114" i="16"/>
  <c r="F123" i="16"/>
  <c r="F121" i="16"/>
  <c r="F119" i="16"/>
  <c r="F117" i="16"/>
  <c r="F115" i="16"/>
  <c r="F113" i="16"/>
  <c r="F126" i="16"/>
  <c r="F125" i="16"/>
  <c r="F108" i="16"/>
  <c r="F107" i="16"/>
  <c r="F110" i="16" l="1"/>
  <c r="F613" i="16"/>
  <c r="D612" i="16"/>
  <c r="D611" i="16" s="1"/>
  <c r="F618" i="16"/>
  <c r="E612" i="16"/>
  <c r="D105" i="16"/>
  <c r="D104" i="16" s="1"/>
  <c r="D103" i="16" s="1"/>
  <c r="F106" i="16"/>
  <c r="F109" i="16"/>
  <c r="E105" i="16"/>
  <c r="E104" i="16" s="1"/>
  <c r="E103" i="16" s="1"/>
  <c r="F292" i="1"/>
  <c r="F159" i="1"/>
  <c r="F612" i="16" l="1"/>
  <c r="E611" i="16"/>
  <c r="F105" i="16"/>
  <c r="F104" i="16"/>
  <c r="F280" i="1"/>
  <c r="E280" i="1"/>
  <c r="G259" i="1"/>
  <c r="G258" i="1"/>
  <c r="E244" i="1"/>
  <c r="F244" i="1"/>
  <c r="F21" i="1"/>
  <c r="E21" i="1"/>
  <c r="F611" i="16" l="1"/>
  <c r="G21" i="1"/>
  <c r="D10" i="7"/>
  <c r="F10" i="7"/>
  <c r="H14" i="11" l="1"/>
  <c r="F1417" i="16" l="1"/>
  <c r="E1331" i="16"/>
  <c r="D1331" i="16"/>
  <c r="F1333" i="16"/>
  <c r="F1332" i="16"/>
  <c r="E1261" i="16"/>
  <c r="D1261" i="16"/>
  <c r="F1247" i="16"/>
  <c r="E1235" i="16"/>
  <c r="D1235" i="16"/>
  <c r="F1240" i="16"/>
  <c r="F1262" i="16"/>
  <c r="F1211" i="16"/>
  <c r="F1210" i="16"/>
  <c r="F1209" i="16"/>
  <c r="F1208" i="16"/>
  <c r="E1207" i="16"/>
  <c r="D1207" i="16"/>
  <c r="F1206" i="16"/>
  <c r="F1205" i="16"/>
  <c r="E1204" i="16"/>
  <c r="D1204" i="16"/>
  <c r="F1203" i="16"/>
  <c r="F1202" i="16"/>
  <c r="F1201" i="16"/>
  <c r="E1200" i="16"/>
  <c r="D1200" i="16"/>
  <c r="F884" i="16"/>
  <c r="F975" i="16"/>
  <c r="F1126" i="16"/>
  <c r="F1071" i="16"/>
  <c r="E1067" i="16"/>
  <c r="D1067" i="16"/>
  <c r="E1199" i="16" l="1"/>
  <c r="E1198" i="16" s="1"/>
  <c r="F1204" i="16"/>
  <c r="F1200" i="16"/>
  <c r="F1207" i="16"/>
  <c r="D1199" i="16"/>
  <c r="D1198" i="16" s="1"/>
  <c r="E370" i="16"/>
  <c r="D370" i="16"/>
  <c r="F381" i="16"/>
  <c r="F397" i="16"/>
  <c r="E359" i="16"/>
  <c r="D359" i="16"/>
  <c r="F360" i="16"/>
  <c r="F1199" i="16" l="1"/>
  <c r="F1198" i="16"/>
  <c r="E316" i="5"/>
  <c r="F316" i="5" s="1"/>
  <c r="D316" i="5"/>
  <c r="F317" i="5"/>
  <c r="F323" i="5"/>
  <c r="F322" i="5"/>
  <c r="F321" i="5"/>
  <c r="F320" i="5"/>
  <c r="E319" i="5"/>
  <c r="D319" i="5"/>
  <c r="E318" i="5"/>
  <c r="F318" i="5" s="1"/>
  <c r="D318" i="5"/>
  <c r="F315" i="5"/>
  <c r="F314" i="5"/>
  <c r="F313" i="5"/>
  <c r="E312" i="5"/>
  <c r="D312" i="5"/>
  <c r="E188" i="5"/>
  <c r="D188" i="5"/>
  <c r="E176" i="5"/>
  <c r="D176" i="5"/>
  <c r="F187" i="5"/>
  <c r="F203" i="5"/>
  <c r="F191" i="5"/>
  <c r="E166" i="5"/>
  <c r="D166" i="5"/>
  <c r="F167" i="5"/>
  <c r="F172" i="5"/>
  <c r="F171" i="5"/>
  <c r="F170" i="5"/>
  <c r="F169" i="5"/>
  <c r="F168" i="5"/>
  <c r="F165" i="5"/>
  <c r="D164" i="5"/>
  <c r="D163" i="5" s="1"/>
  <c r="E154" i="5"/>
  <c r="D154" i="5"/>
  <c r="F157" i="5"/>
  <c r="F155" i="5"/>
  <c r="F162" i="5"/>
  <c r="F161" i="5"/>
  <c r="F160" i="5"/>
  <c r="F159" i="5"/>
  <c r="F158" i="5"/>
  <c r="F156" i="5"/>
  <c r="F153" i="5"/>
  <c r="E152" i="5"/>
  <c r="D152" i="5"/>
  <c r="F120" i="5"/>
  <c r="F119" i="5"/>
  <c r="F118" i="5"/>
  <c r="F117" i="5"/>
  <c r="F116" i="5"/>
  <c r="F115" i="5"/>
  <c r="F114" i="5"/>
  <c r="F113" i="5"/>
  <c r="F112" i="5"/>
  <c r="E111" i="5"/>
  <c r="D111" i="5"/>
  <c r="D110" i="5" s="1"/>
  <c r="D109" i="5" s="1"/>
  <c r="E92" i="5"/>
  <c r="D92" i="5"/>
  <c r="F102" i="5"/>
  <c r="F51" i="5"/>
  <c r="F50" i="5"/>
  <c r="F49" i="5"/>
  <c r="F48" i="5"/>
  <c r="F47" i="5"/>
  <c r="F46" i="5"/>
  <c r="F45" i="5"/>
  <c r="F44" i="5"/>
  <c r="F43" i="5"/>
  <c r="E42" i="5"/>
  <c r="D42" i="5"/>
  <c r="D41" i="5" s="1"/>
  <c r="D40" i="5" s="1"/>
  <c r="D39" i="5" s="1"/>
  <c r="F38" i="5"/>
  <c r="F37" i="5"/>
  <c r="F36" i="5"/>
  <c r="F35" i="5"/>
  <c r="F34" i="5"/>
  <c r="F33" i="5"/>
  <c r="F32" i="5"/>
  <c r="F31" i="5"/>
  <c r="F30" i="5"/>
  <c r="E29" i="5"/>
  <c r="D29" i="5"/>
  <c r="D28" i="5" s="1"/>
  <c r="D27" i="5" s="1"/>
  <c r="D26" i="5" s="1"/>
  <c r="E16" i="5"/>
  <c r="D16" i="5"/>
  <c r="D15" i="5" s="1"/>
  <c r="D14" i="5" s="1"/>
  <c r="F19" i="5"/>
  <c r="F18" i="5"/>
  <c r="F17" i="5"/>
  <c r="F25" i="5"/>
  <c r="F24" i="5"/>
  <c r="F23" i="5"/>
  <c r="F22" i="5"/>
  <c r="F21" i="5"/>
  <c r="F20" i="5"/>
  <c r="E5" i="5"/>
  <c r="E4" i="5" s="1"/>
  <c r="D7" i="5"/>
  <c r="D5" i="5" s="1"/>
  <c r="D4" i="5" s="1"/>
  <c r="F13" i="5"/>
  <c r="F12" i="5"/>
  <c r="F11" i="5"/>
  <c r="F10" i="5"/>
  <c r="F9" i="5"/>
  <c r="F8" i="5"/>
  <c r="F7" i="5"/>
  <c r="F6" i="5"/>
  <c r="F166" i="5" l="1"/>
  <c r="D311" i="5"/>
  <c r="D310" i="5" s="1"/>
  <c r="F312" i="5"/>
  <c r="F319" i="5"/>
  <c r="E311" i="5"/>
  <c r="F152" i="5"/>
  <c r="D3" i="5"/>
  <c r="D151" i="5"/>
  <c r="D150" i="5" s="1"/>
  <c r="D149" i="5" s="1"/>
  <c r="E164" i="5"/>
  <c r="F154" i="5"/>
  <c r="E151" i="5"/>
  <c r="F16" i="5"/>
  <c r="E15" i="5"/>
  <c r="E14" i="5" s="1"/>
  <c r="F14" i="5" s="1"/>
  <c r="F111" i="5"/>
  <c r="F42" i="5"/>
  <c r="E110" i="5"/>
  <c r="E41" i="5"/>
  <c r="F29" i="5"/>
  <c r="E28" i="5"/>
  <c r="F5" i="5"/>
  <c r="G73" i="4"/>
  <c r="F72" i="4"/>
  <c r="E72" i="4"/>
  <c r="G41" i="4"/>
  <c r="F40" i="4"/>
  <c r="E40" i="4"/>
  <c r="G39" i="4"/>
  <c r="F38" i="4"/>
  <c r="E38" i="4"/>
  <c r="G29" i="4"/>
  <c r="F28" i="4"/>
  <c r="E28" i="4"/>
  <c r="G17" i="4"/>
  <c r="F16" i="4"/>
  <c r="E16" i="4"/>
  <c r="E14" i="4" s="1"/>
  <c r="G13" i="4"/>
  <c r="F12" i="4"/>
  <c r="F10" i="4" s="1"/>
  <c r="E12" i="4"/>
  <c r="E10" i="4" s="1"/>
  <c r="G9" i="4"/>
  <c r="F8" i="4"/>
  <c r="E8" i="4"/>
  <c r="G7" i="4"/>
  <c r="F6" i="4"/>
  <c r="E6" i="4"/>
  <c r="E4" i="4" l="1"/>
  <c r="F36" i="4"/>
  <c r="G36" i="4" s="1"/>
  <c r="F311" i="5"/>
  <c r="E310" i="5"/>
  <c r="F310" i="5" s="1"/>
  <c r="F164" i="5"/>
  <c r="E163" i="5"/>
  <c r="F163" i="5" s="1"/>
  <c r="F151" i="5"/>
  <c r="E150" i="5"/>
  <c r="F15" i="5"/>
  <c r="E3" i="5"/>
  <c r="F3" i="5" s="1"/>
  <c r="F110" i="5"/>
  <c r="E109" i="5"/>
  <c r="F41" i="5"/>
  <c r="E40" i="5"/>
  <c r="F28" i="5"/>
  <c r="E27" i="5"/>
  <c r="F4" i="5"/>
  <c r="F4" i="4"/>
  <c r="G72" i="4"/>
  <c r="E36" i="4"/>
  <c r="G8" i="4"/>
  <c r="G12" i="4"/>
  <c r="G28" i="4"/>
  <c r="G16" i="4"/>
  <c r="G38" i="4"/>
  <c r="G40" i="4"/>
  <c r="F14" i="4"/>
  <c r="G14" i="4" s="1"/>
  <c r="G10" i="4"/>
  <c r="G6" i="4"/>
  <c r="F304" i="1"/>
  <c r="E304" i="1"/>
  <c r="G306" i="1"/>
  <c r="F256" i="1"/>
  <c r="E256" i="1"/>
  <c r="F179" i="1"/>
  <c r="E179" i="1"/>
  <c r="F180" i="1"/>
  <c r="E180" i="1"/>
  <c r="G189" i="1"/>
  <c r="G169" i="1"/>
  <c r="F154" i="1"/>
  <c r="E154" i="1"/>
  <c r="G158" i="1"/>
  <c r="G372" i="1"/>
  <c r="F370" i="1"/>
  <c r="E370" i="1"/>
  <c r="E368" i="1" s="1"/>
  <c r="G104" i="1"/>
  <c r="F102" i="1"/>
  <c r="E102" i="1"/>
  <c r="F355" i="1"/>
  <c r="F354" i="1" s="1"/>
  <c r="E355" i="1"/>
  <c r="E354" i="1" s="1"/>
  <c r="G357" i="1"/>
  <c r="F37" i="1"/>
  <c r="E37" i="1"/>
  <c r="E36" i="1" s="1"/>
  <c r="E35" i="1" s="1"/>
  <c r="G39" i="1"/>
  <c r="G38" i="1"/>
  <c r="F337" i="1"/>
  <c r="E337" i="1"/>
  <c r="G343" i="1"/>
  <c r="G4" i="4" l="1"/>
  <c r="E149" i="5"/>
  <c r="F150" i="5"/>
  <c r="F27" i="5"/>
  <c r="E26" i="5"/>
  <c r="F26" i="5" s="1"/>
  <c r="F109" i="5"/>
  <c r="F40" i="5"/>
  <c r="E39" i="5"/>
  <c r="F39" i="5" s="1"/>
  <c r="G304" i="1"/>
  <c r="G370" i="1"/>
  <c r="G37" i="1"/>
  <c r="G102" i="1"/>
  <c r="F36" i="1"/>
  <c r="G36" i="1" s="1"/>
  <c r="F368" i="1"/>
  <c r="G368" i="1" s="1"/>
  <c r="E569" i="16"/>
  <c r="D569" i="16"/>
  <c r="F584" i="16"/>
  <c r="F583" i="16"/>
  <c r="F582" i="16"/>
  <c r="F585" i="16"/>
  <c r="F581" i="16"/>
  <c r="F579" i="16"/>
  <c r="F578" i="16"/>
  <c r="F577" i="16"/>
  <c r="F576" i="16"/>
  <c r="F574" i="16"/>
  <c r="F573" i="16"/>
  <c r="E563" i="16"/>
  <c r="D563" i="16"/>
  <c r="F568" i="16"/>
  <c r="E588" i="16"/>
  <c r="D588" i="16"/>
  <c r="F598" i="16"/>
  <c r="F596" i="16"/>
  <c r="F595" i="16"/>
  <c r="F597" i="16"/>
  <c r="F594" i="16"/>
  <c r="F593" i="16"/>
  <c r="F592" i="16"/>
  <c r="F591" i="16"/>
  <c r="F590" i="16"/>
  <c r="F589" i="16"/>
  <c r="F600" i="16"/>
  <c r="F599" i="16"/>
  <c r="F587" i="16"/>
  <c r="E586" i="16"/>
  <c r="D586" i="16"/>
  <c r="F580" i="16"/>
  <c r="F575" i="16"/>
  <c r="F572" i="16"/>
  <c r="F571" i="16"/>
  <c r="F570" i="16"/>
  <c r="F567" i="16"/>
  <c r="F566" i="16"/>
  <c r="F565" i="16"/>
  <c r="F564" i="16"/>
  <c r="F586" i="16" l="1"/>
  <c r="F588" i="16"/>
  <c r="F35" i="1"/>
  <c r="G35" i="1" s="1"/>
  <c r="F569" i="16"/>
  <c r="F563" i="16"/>
  <c r="D562" i="16"/>
  <c r="D561" i="16" s="1"/>
  <c r="E562" i="16"/>
  <c r="E450" i="16"/>
  <c r="E448" i="16" s="1"/>
  <c r="E447" i="16" s="1"/>
  <c r="D450" i="16"/>
  <c r="D448" i="16" s="1"/>
  <c r="D447" i="16" s="1"/>
  <c r="F454" i="16"/>
  <c r="F453" i="16"/>
  <c r="F452" i="16"/>
  <c r="F459" i="16"/>
  <c r="F458" i="16"/>
  <c r="F457" i="16"/>
  <c r="F456" i="16"/>
  <c r="F455" i="16"/>
  <c r="F451" i="16"/>
  <c r="F449" i="16"/>
  <c r="F412" i="16"/>
  <c r="F410" i="16"/>
  <c r="E382" i="16"/>
  <c r="D382" i="16"/>
  <c r="F562" i="16" l="1"/>
  <c r="E561" i="16"/>
  <c r="F561" i="16" s="1"/>
  <c r="F448" i="16"/>
  <c r="F450" i="16"/>
  <c r="F385" i="16"/>
  <c r="F1397" i="16"/>
  <c r="F1396" i="16"/>
  <c r="F1395" i="16"/>
  <c r="E1394" i="16"/>
  <c r="E1393" i="16" s="1"/>
  <c r="E1392" i="16" s="1"/>
  <c r="D1394" i="16"/>
  <c r="D1393" i="16" s="1"/>
  <c r="D1392" i="16" s="1"/>
  <c r="E361" i="16"/>
  <c r="D361" i="16"/>
  <c r="F362" i="16"/>
  <c r="E347" i="16"/>
  <c r="D347" i="16"/>
  <c r="F350" i="16"/>
  <c r="F349" i="16"/>
  <c r="E345" i="16"/>
  <c r="D345" i="16"/>
  <c r="F346" i="16"/>
  <c r="F354" i="16"/>
  <c r="F353" i="16"/>
  <c r="E352" i="16"/>
  <c r="F352" i="16" s="1"/>
  <c r="D352" i="16"/>
  <c r="F351" i="16"/>
  <c r="F348" i="16"/>
  <c r="F345" i="16" l="1"/>
  <c r="D344" i="16"/>
  <c r="D343" i="16" s="1"/>
  <c r="F347" i="16"/>
  <c r="F1394" i="16"/>
  <c r="F1393" i="16"/>
  <c r="E344" i="16"/>
  <c r="E343" i="16" s="1"/>
  <c r="F316" i="16"/>
  <c r="F304" i="16"/>
  <c r="E295" i="16"/>
  <c r="D295" i="16"/>
  <c r="F297" i="16"/>
  <c r="F296" i="16"/>
  <c r="E278" i="16"/>
  <c r="D278" i="16"/>
  <c r="F266" i="16"/>
  <c r="E249" i="16"/>
  <c r="D249" i="16"/>
  <c r="F250" i="16"/>
  <c r="F214" i="16"/>
  <c r="F213" i="16"/>
  <c r="F211" i="16"/>
  <c r="F210" i="16"/>
  <c r="F208" i="16"/>
  <c r="F207" i="16"/>
  <c r="F206" i="16"/>
  <c r="E205" i="16"/>
  <c r="E204" i="16" s="1"/>
  <c r="D205" i="16"/>
  <c r="D204" i="16" s="1"/>
  <c r="D203" i="16" s="1"/>
  <c r="E186" i="16"/>
  <c r="D186" i="16"/>
  <c r="F196" i="16"/>
  <c r="F102" i="16"/>
  <c r="F101" i="16"/>
  <c r="F99" i="16"/>
  <c r="F98" i="16"/>
  <c r="F96" i="16"/>
  <c r="F95" i="16"/>
  <c r="F94" i="16"/>
  <c r="E93" i="16"/>
  <c r="E92" i="16" s="1"/>
  <c r="D93" i="16"/>
  <c r="F62" i="16"/>
  <c r="F61" i="16"/>
  <c r="F59" i="16"/>
  <c r="F58" i="16"/>
  <c r="F56" i="16"/>
  <c r="F55" i="16"/>
  <c r="F54" i="16"/>
  <c r="E53" i="16"/>
  <c r="E52" i="16" s="1"/>
  <c r="E51" i="16" s="1"/>
  <c r="D53" i="16"/>
  <c r="E19" i="16"/>
  <c r="D19" i="16"/>
  <c r="F22" i="16"/>
  <c r="F21" i="16"/>
  <c r="F20" i="16"/>
  <c r="F28" i="16"/>
  <c r="F27" i="16"/>
  <c r="F25" i="16"/>
  <c r="F24" i="16"/>
  <c r="E8" i="16"/>
  <c r="D8" i="16"/>
  <c r="F9" i="16"/>
  <c r="F344" i="16" l="1"/>
  <c r="F343" i="16"/>
  <c r="F205" i="16"/>
  <c r="F204" i="16"/>
  <c r="E203" i="16"/>
  <c r="F203" i="16" s="1"/>
  <c r="F93" i="16"/>
  <c r="D92" i="16"/>
  <c r="D91" i="16" s="1"/>
  <c r="E91" i="16"/>
  <c r="F19" i="16"/>
  <c r="F53" i="16"/>
  <c r="F8" i="16"/>
  <c r="D52" i="16"/>
  <c r="D51" i="16" s="1"/>
  <c r="F51" i="16" s="1"/>
  <c r="D18" i="16"/>
  <c r="D17" i="16" s="1"/>
  <c r="E18" i="16"/>
  <c r="E17" i="16" s="1"/>
  <c r="F92" i="16" l="1"/>
  <c r="F91" i="16"/>
  <c r="F52" i="16"/>
  <c r="F18" i="16"/>
  <c r="F17" i="16"/>
  <c r="G197" i="1" l="1"/>
  <c r="G170" i="1"/>
  <c r="G168" i="1"/>
  <c r="G166" i="1"/>
  <c r="G165" i="1"/>
  <c r="G163" i="1"/>
  <c r="G162" i="1"/>
  <c r="G161" i="1"/>
  <c r="E159" i="1"/>
  <c r="F99" i="1"/>
  <c r="F97" i="1" s="1"/>
  <c r="E99" i="1"/>
  <c r="E97" i="1" s="1"/>
  <c r="G101" i="1"/>
  <c r="E88" i="1"/>
  <c r="G69" i="1"/>
  <c r="F67" i="1"/>
  <c r="E67" i="1"/>
  <c r="F32" i="1"/>
  <c r="E32" i="1"/>
  <c r="G34" i="1"/>
  <c r="G67" i="1" l="1"/>
  <c r="G32" i="1"/>
  <c r="G92" i="1"/>
  <c r="G159" i="1"/>
  <c r="G23" i="1"/>
  <c r="F13" i="1"/>
  <c r="E13" i="1"/>
  <c r="G15" i="1"/>
  <c r="E7" i="1"/>
  <c r="G12" i="1"/>
  <c r="D1405" i="16" l="1"/>
  <c r="D1404" i="16" s="1"/>
  <c r="E1405" i="16"/>
  <c r="E1404" i="16" s="1"/>
  <c r="F1406" i="16"/>
  <c r="F1407" i="16"/>
  <c r="F1408" i="16"/>
  <c r="D1410" i="16"/>
  <c r="D1409" i="16" s="1"/>
  <c r="E1410" i="16"/>
  <c r="F1411" i="16"/>
  <c r="F1412" i="16"/>
  <c r="F1413" i="16"/>
  <c r="D1415" i="16"/>
  <c r="D1414" i="16" s="1"/>
  <c r="F1418" i="16"/>
  <c r="F1419" i="16"/>
  <c r="F1420" i="16"/>
  <c r="D1423" i="16"/>
  <c r="D1422" i="16" s="1"/>
  <c r="E1423" i="16"/>
  <c r="E1422" i="16" s="1"/>
  <c r="F1424" i="16"/>
  <c r="F1425" i="16"/>
  <c r="F1426" i="16"/>
  <c r="D1428" i="16"/>
  <c r="D1427" i="16" s="1"/>
  <c r="E1428" i="16"/>
  <c r="E1427" i="16" s="1"/>
  <c r="F1429" i="16"/>
  <c r="F1430" i="16"/>
  <c r="D1433" i="16"/>
  <c r="D1432" i="16" s="1"/>
  <c r="E1433" i="16"/>
  <c r="F1434" i="16"/>
  <c r="F1435" i="16"/>
  <c r="F1436" i="16"/>
  <c r="F1433" i="16" l="1"/>
  <c r="F1410" i="16"/>
  <c r="F1423" i="16"/>
  <c r="E1409" i="16"/>
  <c r="F1409" i="16" s="1"/>
  <c r="E1421" i="16"/>
  <c r="F1416" i="16"/>
  <c r="E1432" i="16"/>
  <c r="F1427" i="16"/>
  <c r="D1421" i="16"/>
  <c r="E1415" i="16"/>
  <c r="E1414" i="16" s="1"/>
  <c r="F1404" i="16"/>
  <c r="F1405" i="16"/>
  <c r="F1428" i="16"/>
  <c r="F1422" i="16"/>
  <c r="F358" i="16"/>
  <c r="D357" i="16"/>
  <c r="E357" i="16"/>
  <c r="F361" i="16"/>
  <c r="D363" i="16"/>
  <c r="E363" i="16"/>
  <c r="F363" i="16" s="1"/>
  <c r="F364" i="16"/>
  <c r="F365" i="16"/>
  <c r="F1391" i="16"/>
  <c r="F1390" i="16"/>
  <c r="F1389" i="16"/>
  <c r="E1388" i="16"/>
  <c r="E1387" i="16" s="1"/>
  <c r="E1386" i="16" s="1"/>
  <c r="D1388" i="16"/>
  <c r="D1387" i="16" s="1"/>
  <c r="D1386" i="16" s="1"/>
  <c r="F1385" i="16"/>
  <c r="F1384" i="16"/>
  <c r="F1383" i="16"/>
  <c r="F1382" i="16"/>
  <c r="E1381" i="16"/>
  <c r="D1381" i="16"/>
  <c r="D1380" i="16" s="1"/>
  <c r="D1379" i="16" s="1"/>
  <c r="F1378" i="16"/>
  <c r="F1377" i="16"/>
  <c r="F1376" i="16"/>
  <c r="E1375" i="16"/>
  <c r="D1375" i="16"/>
  <c r="D1374" i="16" s="1"/>
  <c r="D1373" i="16" s="1"/>
  <c r="D1448" i="16" s="1"/>
  <c r="F1372" i="16"/>
  <c r="F1371" i="16"/>
  <c r="E1369" i="16"/>
  <c r="E1368" i="16" s="1"/>
  <c r="D1369" i="16"/>
  <c r="D1368" i="16" s="1"/>
  <c r="D66" i="16"/>
  <c r="E66" i="16"/>
  <c r="F67" i="16"/>
  <c r="F68" i="16"/>
  <c r="F69" i="16"/>
  <c r="F70" i="16"/>
  <c r="F71" i="16"/>
  <c r="D72" i="16"/>
  <c r="E72" i="16"/>
  <c r="F73" i="16"/>
  <c r="F74" i="16"/>
  <c r="F75" i="16"/>
  <c r="F76" i="16"/>
  <c r="F77" i="16"/>
  <c r="F78" i="16"/>
  <c r="F79" i="16"/>
  <c r="F80" i="16"/>
  <c r="F81" i="16"/>
  <c r="F82" i="16"/>
  <c r="F83" i="16"/>
  <c r="D84" i="16"/>
  <c r="E84" i="16"/>
  <c r="F85" i="16"/>
  <c r="D86" i="16"/>
  <c r="E86" i="16"/>
  <c r="F87" i="16"/>
  <c r="F88" i="16"/>
  <c r="F89" i="16"/>
  <c r="F90" i="16"/>
  <c r="F1366" i="16"/>
  <c r="F1365" i="16"/>
  <c r="F1364" i="16"/>
  <c r="E1363" i="16"/>
  <c r="D1363" i="16"/>
  <c r="D1362" i="16" s="1"/>
  <c r="F1361" i="16"/>
  <c r="F1360" i="16"/>
  <c r="F1359" i="16"/>
  <c r="F1358" i="16"/>
  <c r="F1357" i="16"/>
  <c r="F1356" i="16"/>
  <c r="E1355" i="16"/>
  <c r="E1354" i="16" s="1"/>
  <c r="D1355" i="16"/>
  <c r="F1381" i="16" l="1"/>
  <c r="F1414" i="16"/>
  <c r="F1403" i="16"/>
  <c r="F1421" i="16"/>
  <c r="F1415" i="16"/>
  <c r="F1431" i="16"/>
  <c r="F1392" i="16"/>
  <c r="F1432" i="16"/>
  <c r="F357" i="16"/>
  <c r="F359" i="16"/>
  <c r="F1388" i="16"/>
  <c r="F1387" i="16"/>
  <c r="E1380" i="16"/>
  <c r="F1375" i="16"/>
  <c r="E1374" i="16"/>
  <c r="E1373" i="16" s="1"/>
  <c r="E1448" i="16" s="1"/>
  <c r="D1367" i="16"/>
  <c r="F66" i="16"/>
  <c r="F1369" i="16"/>
  <c r="F72" i="16"/>
  <c r="D65" i="16"/>
  <c r="D64" i="16" s="1"/>
  <c r="D63" i="16" s="1"/>
  <c r="F86" i="16"/>
  <c r="E65" i="16"/>
  <c r="F84" i="16"/>
  <c r="F1363" i="16"/>
  <c r="E1362" i="16"/>
  <c r="F1362" i="16" s="1"/>
  <c r="D1354" i="16"/>
  <c r="D1353" i="16" s="1"/>
  <c r="F1355" i="16"/>
  <c r="G18" i="15"/>
  <c r="F1380" i="16" l="1"/>
  <c r="E1379" i="16"/>
  <c r="F1379" i="16" s="1"/>
  <c r="E64" i="16"/>
  <c r="F65" i="16"/>
  <c r="F1374" i="16"/>
  <c r="F1373" i="16"/>
  <c r="F1368" i="16"/>
  <c r="E1367" i="16"/>
  <c r="F1367" i="16" s="1"/>
  <c r="E63" i="16" l="1"/>
  <c r="F63" i="16" s="1"/>
  <c r="F64" i="16"/>
  <c r="F1354" i="16"/>
  <c r="E1353" i="16"/>
  <c r="F1442" i="16" s="1"/>
  <c r="E1282" i="16"/>
  <c r="D1282" i="16"/>
  <c r="F1284" i="16"/>
  <c r="F1283" i="16"/>
  <c r="E1257" i="16"/>
  <c r="D1257" i="16"/>
  <c r="F1260" i="16"/>
  <c r="F1243" i="16"/>
  <c r="F1353" i="16" l="1"/>
  <c r="F1448" i="16"/>
  <c r="F1386" i="16"/>
  <c r="D6" i="16"/>
  <c r="E6" i="16"/>
  <c r="F7" i="16"/>
  <c r="F10" i="16"/>
  <c r="F11" i="16"/>
  <c r="D12" i="16"/>
  <c r="E12" i="16"/>
  <c r="F13" i="16"/>
  <c r="F14" i="16"/>
  <c r="F15" i="16"/>
  <c r="F16" i="16"/>
  <c r="F32" i="16"/>
  <c r="D33" i="16"/>
  <c r="E33" i="16"/>
  <c r="E31" i="16" s="1"/>
  <c r="F34" i="16"/>
  <c r="F35" i="16"/>
  <c r="D36" i="16"/>
  <c r="E36" i="16"/>
  <c r="F37" i="16"/>
  <c r="F38" i="16"/>
  <c r="F39" i="16"/>
  <c r="F40" i="16"/>
  <c r="F43" i="16"/>
  <c r="D44" i="16"/>
  <c r="D42" i="16" s="1"/>
  <c r="D41" i="16" s="1"/>
  <c r="E44" i="16"/>
  <c r="E42" i="16" s="1"/>
  <c r="F45" i="16"/>
  <c r="F46" i="16"/>
  <c r="F47" i="16"/>
  <c r="F48" i="16"/>
  <c r="F49" i="16"/>
  <c r="F50" i="16"/>
  <c r="D130" i="16"/>
  <c r="E130" i="16"/>
  <c r="F131" i="16"/>
  <c r="F132" i="16"/>
  <c r="F133" i="16"/>
  <c r="D134" i="16"/>
  <c r="E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8" i="16"/>
  <c r="F159" i="16"/>
  <c r="F160" i="16"/>
  <c r="F161" i="16"/>
  <c r="D162" i="16"/>
  <c r="E162" i="16"/>
  <c r="F163" i="16"/>
  <c r="F164" i="16"/>
  <c r="F165" i="16"/>
  <c r="F166" i="16"/>
  <c r="F167" i="16"/>
  <c r="F168" i="16"/>
  <c r="F169" i="16"/>
  <c r="F170" i="16"/>
  <c r="F171" i="16"/>
  <c r="F172" i="16"/>
  <c r="D173" i="16"/>
  <c r="E173" i="16"/>
  <c r="F174" i="16"/>
  <c r="F175" i="16"/>
  <c r="F176" i="16"/>
  <c r="F177" i="16"/>
  <c r="D180" i="16"/>
  <c r="E180" i="16"/>
  <c r="F181" i="16"/>
  <c r="F182" i="16"/>
  <c r="F183" i="16"/>
  <c r="F184" i="16"/>
  <c r="F185" i="16"/>
  <c r="F187" i="16"/>
  <c r="F188" i="16"/>
  <c r="F189" i="16"/>
  <c r="F190" i="16"/>
  <c r="F191" i="16"/>
  <c r="F192" i="16"/>
  <c r="F193" i="16"/>
  <c r="F194" i="16"/>
  <c r="F195" i="16"/>
  <c r="F197" i="16"/>
  <c r="D198" i="16"/>
  <c r="E198" i="16"/>
  <c r="F199" i="16"/>
  <c r="F200" i="16"/>
  <c r="F201" i="16"/>
  <c r="F202" i="16"/>
  <c r="D218" i="16"/>
  <c r="D217" i="16" s="1"/>
  <c r="D216" i="16" s="1"/>
  <c r="E218" i="16"/>
  <c r="E217" i="16" s="1"/>
  <c r="F219" i="16"/>
  <c r="F220" i="16"/>
  <c r="F221" i="16"/>
  <c r="F222" i="16"/>
  <c r="F223" i="16"/>
  <c r="F224" i="16"/>
  <c r="F225" i="16"/>
  <c r="F226" i="16"/>
  <c r="F227" i="16"/>
  <c r="D230" i="16"/>
  <c r="E230" i="16"/>
  <c r="F231" i="16"/>
  <c r="D232" i="16"/>
  <c r="E232" i="16"/>
  <c r="F233" i="16"/>
  <c r="F234" i="16"/>
  <c r="F235" i="16"/>
  <c r="D236" i="16"/>
  <c r="E236" i="16"/>
  <c r="F237" i="16"/>
  <c r="F238" i="16"/>
  <c r="F239" i="16"/>
  <c r="F240" i="16"/>
  <c r="D243" i="16"/>
  <c r="E243" i="16"/>
  <c r="F244" i="16"/>
  <c r="F245" i="16"/>
  <c r="F246" i="16"/>
  <c r="F247" i="16"/>
  <c r="F248" i="16"/>
  <c r="F251" i="16"/>
  <c r="F252" i="16"/>
  <c r="F253" i="16"/>
  <c r="F254" i="16"/>
  <c r="F255" i="16"/>
  <c r="F256" i="16"/>
  <c r="F257" i="16"/>
  <c r="F258" i="16"/>
  <c r="F259" i="16"/>
  <c r="F260" i="16"/>
  <c r="F261" i="16"/>
  <c r="F262" i="16"/>
  <c r="F263" i="16"/>
  <c r="F264" i="16"/>
  <c r="F265" i="16"/>
  <c r="F267" i="16"/>
  <c r="F268" i="16"/>
  <c r="F269" i="16"/>
  <c r="D270" i="16"/>
  <c r="E270" i="16"/>
  <c r="F271" i="16"/>
  <c r="F272" i="16"/>
  <c r="F273" i="16"/>
  <c r="F274" i="16"/>
  <c r="F275" i="16"/>
  <c r="F279" i="16"/>
  <c r="F280" i="16"/>
  <c r="F281" i="16"/>
  <c r="D282" i="16"/>
  <c r="E282" i="16"/>
  <c r="F283" i="16"/>
  <c r="F284" i="16"/>
  <c r="F285" i="16"/>
  <c r="F286" i="16"/>
  <c r="F287" i="16"/>
  <c r="D288" i="16"/>
  <c r="E288" i="16"/>
  <c r="F289" i="16"/>
  <c r="F290" i="16"/>
  <c r="F291" i="16"/>
  <c r="F292" i="16"/>
  <c r="F298" i="16"/>
  <c r="D299" i="16"/>
  <c r="E299" i="16"/>
  <c r="F300" i="16"/>
  <c r="F301" i="16"/>
  <c r="F302" i="16"/>
  <c r="F303" i="16"/>
  <c r="F305" i="16"/>
  <c r="F306" i="16"/>
  <c r="F307" i="16"/>
  <c r="F308" i="16"/>
  <c r="F309" i="16"/>
  <c r="F310" i="16"/>
  <c r="F313" i="16"/>
  <c r="D314" i="16"/>
  <c r="D312" i="16" s="1"/>
  <c r="E314" i="16"/>
  <c r="F315" i="16"/>
  <c r="F317" i="16"/>
  <c r="F318" i="16"/>
  <c r="F319" i="16"/>
  <c r="D320" i="16"/>
  <c r="E320" i="16"/>
  <c r="F320" i="16" s="1"/>
  <c r="F321" i="16"/>
  <c r="F322" i="16"/>
  <c r="F323" i="16"/>
  <c r="F371" i="16"/>
  <c r="F372" i="16"/>
  <c r="F373" i="16"/>
  <c r="F374" i="16"/>
  <c r="F375" i="16"/>
  <c r="F376" i="16"/>
  <c r="F377" i="16"/>
  <c r="F378" i="16"/>
  <c r="F379" i="16"/>
  <c r="F380" i="16"/>
  <c r="F383" i="16"/>
  <c r="F384" i="16"/>
  <c r="F386" i="16"/>
  <c r="F387" i="16"/>
  <c r="F388" i="16"/>
  <c r="F389" i="16"/>
  <c r="F390" i="16"/>
  <c r="F391" i="16"/>
  <c r="F392" i="16"/>
  <c r="F393" i="16"/>
  <c r="F394" i="16"/>
  <c r="F395" i="16"/>
  <c r="F396" i="16"/>
  <c r="F398" i="16"/>
  <c r="D399" i="16"/>
  <c r="E399" i="16"/>
  <c r="F400" i="16"/>
  <c r="F401" i="16"/>
  <c r="F402" i="16"/>
  <c r="F403" i="16"/>
  <c r="F404" i="16"/>
  <c r="F407" i="16"/>
  <c r="D408" i="16"/>
  <c r="D406" i="16" s="1"/>
  <c r="D405" i="16" s="1"/>
  <c r="E408" i="16"/>
  <c r="E406" i="16" s="1"/>
  <c r="F409" i="16"/>
  <c r="F413" i="16"/>
  <c r="F414" i="16"/>
  <c r="F415" i="16"/>
  <c r="F416" i="16"/>
  <c r="F417" i="16"/>
  <c r="F433" i="16"/>
  <c r="F434" i="16"/>
  <c r="F435" i="16"/>
  <c r="F437" i="16"/>
  <c r="F438" i="16"/>
  <c r="D440" i="16"/>
  <c r="E440" i="16"/>
  <c r="F441" i="16"/>
  <c r="F442" i="16"/>
  <c r="F443" i="16"/>
  <c r="F444" i="16"/>
  <c r="F445" i="16"/>
  <c r="D462" i="16"/>
  <c r="E462" i="16"/>
  <c r="F462" i="16" s="1"/>
  <c r="F463" i="16"/>
  <c r="F464" i="16"/>
  <c r="F465" i="16"/>
  <c r="F466" i="16"/>
  <c r="F467" i="16"/>
  <c r="F468" i="16"/>
  <c r="F471" i="16"/>
  <c r="E474" i="16"/>
  <c r="F474" i="16" s="1"/>
  <c r="F475" i="16"/>
  <c r="D476" i="16"/>
  <c r="D474" i="16" s="1"/>
  <c r="D473" i="16" s="1"/>
  <c r="D472" i="16" s="1"/>
  <c r="E476" i="16"/>
  <c r="F476" i="16" s="1"/>
  <c r="F477" i="16"/>
  <c r="F478" i="16"/>
  <c r="F479" i="16"/>
  <c r="F480" i="16"/>
  <c r="F481" i="16"/>
  <c r="F482" i="16"/>
  <c r="D485" i="16"/>
  <c r="E485" i="16"/>
  <c r="F485" i="16" s="1"/>
  <c r="F486" i="16"/>
  <c r="F487" i="16"/>
  <c r="D488" i="16"/>
  <c r="E488" i="16"/>
  <c r="F489" i="16"/>
  <c r="F490" i="16"/>
  <c r="F491" i="16"/>
  <c r="F492" i="16"/>
  <c r="F493" i="16"/>
  <c r="D496" i="16"/>
  <c r="E496" i="16"/>
  <c r="F497" i="16"/>
  <c r="F498" i="16"/>
  <c r="F499" i="16"/>
  <c r="F500" i="16"/>
  <c r="D501" i="16"/>
  <c r="E501" i="16"/>
  <c r="F502" i="16"/>
  <c r="F504" i="16"/>
  <c r="F505" i="16"/>
  <c r="F506" i="16"/>
  <c r="F507" i="16"/>
  <c r="F508" i="16"/>
  <c r="F509" i="16"/>
  <c r="F510" i="16"/>
  <c r="F511" i="16"/>
  <c r="F512" i="16"/>
  <c r="F513" i="16"/>
  <c r="F514" i="16"/>
  <c r="D515" i="16"/>
  <c r="E515" i="16"/>
  <c r="F516" i="16"/>
  <c r="F517" i="16"/>
  <c r="F518" i="16"/>
  <c r="D522" i="16"/>
  <c r="E522" i="16"/>
  <c r="F523" i="16"/>
  <c r="F524" i="16"/>
  <c r="F525" i="16"/>
  <c r="F526" i="16"/>
  <c r="D527" i="16"/>
  <c r="E527" i="16"/>
  <c r="F528" i="16"/>
  <c r="F529" i="16"/>
  <c r="F530" i="16"/>
  <c r="F531" i="16"/>
  <c r="F532" i="16"/>
  <c r="F533" i="16"/>
  <c r="F534" i="16"/>
  <c r="F535" i="16"/>
  <c r="D537" i="16"/>
  <c r="E537" i="16"/>
  <c r="F538" i="16"/>
  <c r="F539" i="16"/>
  <c r="D540" i="16"/>
  <c r="E540" i="16"/>
  <c r="F541" i="16"/>
  <c r="F542" i="16"/>
  <c r="F543" i="16"/>
  <c r="F544" i="16"/>
  <c r="F545" i="16"/>
  <c r="D548" i="16"/>
  <c r="E548" i="16"/>
  <c r="F549" i="16"/>
  <c r="F550" i="16"/>
  <c r="F551" i="16"/>
  <c r="F552" i="16"/>
  <c r="D553" i="16"/>
  <c r="E553" i="16"/>
  <c r="F554" i="16"/>
  <c r="F555" i="16"/>
  <c r="D556" i="16"/>
  <c r="E556" i="16"/>
  <c r="F557" i="16"/>
  <c r="F558" i="16"/>
  <c r="F559" i="16"/>
  <c r="F560" i="16"/>
  <c r="D628" i="16"/>
  <c r="E628" i="16"/>
  <c r="F629" i="16"/>
  <c r="F630" i="16"/>
  <c r="F631" i="16"/>
  <c r="F632" i="16"/>
  <c r="F633" i="16"/>
  <c r="D634" i="16"/>
  <c r="E634" i="16"/>
  <c r="F635" i="16"/>
  <c r="F636" i="16"/>
  <c r="F637" i="16"/>
  <c r="F638" i="16"/>
  <c r="F639" i="16"/>
  <c r="F640" i="16"/>
  <c r="F641" i="16"/>
  <c r="F642" i="16"/>
  <c r="F643" i="16"/>
  <c r="F644" i="16"/>
  <c r="F645" i="16"/>
  <c r="F647" i="16"/>
  <c r="F649" i="16"/>
  <c r="D650" i="16"/>
  <c r="E650" i="16"/>
  <c r="F651" i="16"/>
  <c r="D652" i="16"/>
  <c r="E652" i="16"/>
  <c r="F653" i="16"/>
  <c r="F654" i="16"/>
  <c r="F655" i="16"/>
  <c r="F656" i="16"/>
  <c r="D659" i="16"/>
  <c r="E659" i="16"/>
  <c r="F660" i="16"/>
  <c r="F661" i="16"/>
  <c r="F662" i="16"/>
  <c r="F663" i="16"/>
  <c r="F664" i="16"/>
  <c r="D665" i="16"/>
  <c r="E665" i="16"/>
  <c r="F666" i="16"/>
  <c r="F667" i="16"/>
  <c r="F668" i="16"/>
  <c r="F669" i="16"/>
  <c r="F670" i="16"/>
  <c r="F671" i="16"/>
  <c r="F672" i="16"/>
  <c r="F673" i="16"/>
  <c r="F674" i="16"/>
  <c r="F675" i="16"/>
  <c r="F676" i="16"/>
  <c r="F677" i="16"/>
  <c r="F678" i="16"/>
  <c r="D680" i="16"/>
  <c r="E680" i="16"/>
  <c r="F681" i="16"/>
  <c r="D682" i="16"/>
  <c r="E682" i="16"/>
  <c r="F683" i="16"/>
  <c r="F684" i="16"/>
  <c r="F685" i="16"/>
  <c r="F686" i="16"/>
  <c r="F687" i="16"/>
  <c r="F688" i="16"/>
  <c r="F689" i="16"/>
  <c r="F690" i="16"/>
  <c r="F691" i="16"/>
  <c r="F692" i="16"/>
  <c r="F693" i="16"/>
  <c r="F694" i="16"/>
  <c r="F696" i="16"/>
  <c r="F697" i="16"/>
  <c r="F698" i="16"/>
  <c r="D702" i="16"/>
  <c r="E702" i="16"/>
  <c r="F703" i="16"/>
  <c r="F704" i="16"/>
  <c r="F705" i="16"/>
  <c r="F706" i="16"/>
  <c r="D707" i="16"/>
  <c r="E707" i="16"/>
  <c r="F708" i="16"/>
  <c r="F709" i="16"/>
  <c r="F710" i="16"/>
  <c r="F711" i="16"/>
  <c r="F712" i="16"/>
  <c r="D713" i="16"/>
  <c r="E713" i="16"/>
  <c r="F714" i="16"/>
  <c r="D715" i="16"/>
  <c r="E715" i="16"/>
  <c r="F716" i="16"/>
  <c r="F717" i="16"/>
  <c r="F718" i="16"/>
  <c r="F719" i="16"/>
  <c r="D722" i="16"/>
  <c r="E722" i="16"/>
  <c r="F723" i="16"/>
  <c r="F724" i="16"/>
  <c r="F725" i="16"/>
  <c r="F726" i="16"/>
  <c r="F727" i="16"/>
  <c r="F730" i="16"/>
  <c r="F731" i="16"/>
  <c r="F732" i="16"/>
  <c r="F733" i="16"/>
  <c r="F734" i="16"/>
  <c r="F735" i="16"/>
  <c r="F736" i="16"/>
  <c r="F738" i="16"/>
  <c r="F739" i="16"/>
  <c r="F740" i="16"/>
  <c r="F741" i="16"/>
  <c r="F742" i="16"/>
  <c r="F743" i="16"/>
  <c r="F744" i="16"/>
  <c r="F748" i="16"/>
  <c r="F749" i="16"/>
  <c r="F750" i="16"/>
  <c r="D753" i="16"/>
  <c r="E753" i="16"/>
  <c r="F754" i="16"/>
  <c r="F755" i="16"/>
  <c r="F757" i="16"/>
  <c r="F758" i="16"/>
  <c r="F759" i="16"/>
  <c r="F760" i="16"/>
  <c r="F761" i="16"/>
  <c r="F762" i="16"/>
  <c r="D766" i="16"/>
  <c r="E766" i="16"/>
  <c r="F767" i="16"/>
  <c r="F768" i="16"/>
  <c r="F769" i="16"/>
  <c r="F770" i="16"/>
  <c r="F771" i="16"/>
  <c r="F772" i="16"/>
  <c r="F773" i="16"/>
  <c r="F774" i="16"/>
  <c r="D801" i="16"/>
  <c r="E801" i="16"/>
  <c r="F802" i="16"/>
  <c r="F803" i="16"/>
  <c r="F804" i="16"/>
  <c r="D805" i="16"/>
  <c r="E805" i="16"/>
  <c r="F806" i="16"/>
  <c r="F807" i="16"/>
  <c r="F808" i="16"/>
  <c r="F809" i="16"/>
  <c r="D810" i="16"/>
  <c r="E810" i="16"/>
  <c r="F811" i="16"/>
  <c r="F812" i="16"/>
  <c r="F813" i="16"/>
  <c r="F814" i="16"/>
  <c r="F815" i="16"/>
  <c r="F816" i="16"/>
  <c r="F817" i="16"/>
  <c r="F818" i="16"/>
  <c r="F819" i="16"/>
  <c r="F820" i="16"/>
  <c r="F821" i="16"/>
  <c r="F822" i="16"/>
  <c r="F823" i="16"/>
  <c r="F824" i="16"/>
  <c r="F825" i="16"/>
  <c r="F826" i="16"/>
  <c r="F827" i="16"/>
  <c r="F828" i="16"/>
  <c r="F832" i="16"/>
  <c r="D831" i="16"/>
  <c r="D830" i="16" s="1"/>
  <c r="D829" i="16" s="1"/>
  <c r="E831" i="16"/>
  <c r="F835" i="16"/>
  <c r="F836" i="16"/>
  <c r="F837" i="16"/>
  <c r="F838" i="16"/>
  <c r="F839" i="16"/>
  <c r="F840" i="16"/>
  <c r="D844" i="16"/>
  <c r="E844" i="16"/>
  <c r="F845" i="16"/>
  <c r="F846" i="16"/>
  <c r="F847" i="16"/>
  <c r="F848" i="16"/>
  <c r="F849" i="16"/>
  <c r="F850" i="16"/>
  <c r="D851" i="16"/>
  <c r="E851" i="16"/>
  <c r="F852" i="16"/>
  <c r="F853" i="16"/>
  <c r="F854" i="16"/>
  <c r="F855" i="16"/>
  <c r="F856" i="16"/>
  <c r="F857" i="16"/>
  <c r="F858" i="16"/>
  <c r="F859" i="16"/>
  <c r="F860" i="16"/>
  <c r="F861" i="16"/>
  <c r="F862" i="16"/>
  <c r="F863" i="16"/>
  <c r="F864" i="16"/>
  <c r="F865" i="16"/>
  <c r="F866" i="16"/>
  <c r="F867" i="16"/>
  <c r="F868" i="16"/>
  <c r="F869" i="16"/>
  <c r="F870" i="16"/>
  <c r="F871" i="16"/>
  <c r="D872" i="16"/>
  <c r="E872" i="16"/>
  <c r="F873" i="16"/>
  <c r="F874" i="16"/>
  <c r="F875" i="16"/>
  <c r="F876" i="16"/>
  <c r="D879" i="16"/>
  <c r="E879" i="16"/>
  <c r="F880" i="16"/>
  <c r="D881" i="16"/>
  <c r="E881" i="16"/>
  <c r="F882" i="16"/>
  <c r="F883" i="16"/>
  <c r="F885" i="16"/>
  <c r="F886" i="16"/>
  <c r="F887" i="16"/>
  <c r="F888" i="16"/>
  <c r="F889" i="16"/>
  <c r="F890" i="16"/>
  <c r="D893" i="16"/>
  <c r="D892" i="16" s="1"/>
  <c r="D891" i="16" s="1"/>
  <c r="E893" i="16"/>
  <c r="F894" i="16"/>
  <c r="F895" i="16"/>
  <c r="F897" i="16"/>
  <c r="F898" i="16"/>
  <c r="F899" i="16"/>
  <c r="F900" i="16"/>
  <c r="F901" i="16"/>
  <c r="D904" i="16"/>
  <c r="E904" i="16"/>
  <c r="F905" i="16"/>
  <c r="F906" i="16"/>
  <c r="F907" i="16"/>
  <c r="F908" i="16"/>
  <c r="F909" i="16"/>
  <c r="D910" i="16"/>
  <c r="E910" i="16"/>
  <c r="F911" i="16"/>
  <c r="F912" i="16"/>
  <c r="F913" i="16"/>
  <c r="F914" i="16"/>
  <c r="F915" i="16"/>
  <c r="F916" i="16"/>
  <c r="F917" i="16"/>
  <c r="F918" i="16"/>
  <c r="F919" i="16"/>
  <c r="F920" i="16"/>
  <c r="F921" i="16"/>
  <c r="F922" i="16"/>
  <c r="F923" i="16"/>
  <c r="F924" i="16"/>
  <c r="F926" i="16"/>
  <c r="F927" i="16"/>
  <c r="F928" i="16"/>
  <c r="D929" i="16"/>
  <c r="D925" i="16" s="1"/>
  <c r="E929" i="16"/>
  <c r="E925" i="16" s="1"/>
  <c r="F930" i="16"/>
  <c r="F931" i="16"/>
  <c r="F932" i="16"/>
  <c r="F933" i="16"/>
  <c r="F934" i="16"/>
  <c r="D937" i="16"/>
  <c r="E937" i="16"/>
  <c r="F937" i="16" s="1"/>
  <c r="F938" i="16"/>
  <c r="F939" i="16"/>
  <c r="D940" i="16"/>
  <c r="E940" i="16"/>
  <c r="F941" i="16"/>
  <c r="F942" i="16"/>
  <c r="F943" i="16"/>
  <c r="F944" i="16"/>
  <c r="F945" i="16"/>
  <c r="D948" i="16"/>
  <c r="E948" i="16"/>
  <c r="F949" i="16"/>
  <c r="F950" i="16"/>
  <c r="F951" i="16"/>
  <c r="F952" i="16"/>
  <c r="F953" i="16"/>
  <c r="D954" i="16"/>
  <c r="E954" i="16"/>
  <c r="F955" i="16"/>
  <c r="F956" i="16"/>
  <c r="F957" i="16"/>
  <c r="F958" i="16"/>
  <c r="F959" i="16"/>
  <c r="F960" i="16"/>
  <c r="F961" i="16"/>
  <c r="F962" i="16"/>
  <c r="F963" i="16"/>
  <c r="F964" i="16"/>
  <c r="F966" i="16"/>
  <c r="F967" i="16"/>
  <c r="F968" i="16"/>
  <c r="D971" i="16"/>
  <c r="E971" i="16"/>
  <c r="F972" i="16"/>
  <c r="F973" i="16"/>
  <c r="F974" i="16"/>
  <c r="F976" i="16"/>
  <c r="D977" i="16"/>
  <c r="E977" i="16"/>
  <c r="F978" i="16"/>
  <c r="F979" i="16"/>
  <c r="F980" i="16"/>
  <c r="F981" i="16"/>
  <c r="F982" i="16"/>
  <c r="F983" i="16"/>
  <c r="F984" i="16"/>
  <c r="F985" i="16"/>
  <c r="F986" i="16"/>
  <c r="F987" i="16"/>
  <c r="F988" i="16"/>
  <c r="F989" i="16"/>
  <c r="F990" i="16"/>
  <c r="F991" i="16"/>
  <c r="D992" i="16"/>
  <c r="E992" i="16"/>
  <c r="F993" i="16"/>
  <c r="F994" i="16"/>
  <c r="F995" i="16"/>
  <c r="F996" i="16"/>
  <c r="F999" i="16"/>
  <c r="D998" i="16"/>
  <c r="E998" i="16"/>
  <c r="F1001" i="16"/>
  <c r="D1002" i="16"/>
  <c r="E1002" i="16"/>
  <c r="F1003" i="16"/>
  <c r="D1004" i="16"/>
  <c r="E1004" i="16"/>
  <c r="F1005" i="16"/>
  <c r="F1006" i="16"/>
  <c r="F1007" i="16"/>
  <c r="F1008" i="16"/>
  <c r="F1009" i="16"/>
  <c r="F1010" i="16"/>
  <c r="F1011" i="16"/>
  <c r="F1012" i="16"/>
  <c r="F1013" i="16"/>
  <c r="F1014" i="16"/>
  <c r="F1015" i="16"/>
  <c r="F1016" i="16"/>
  <c r="F1017" i="16"/>
  <c r="D1021" i="16"/>
  <c r="E1021" i="16"/>
  <c r="F1022" i="16"/>
  <c r="F1023" i="16"/>
  <c r="D1024" i="16"/>
  <c r="E1024" i="16"/>
  <c r="F1025" i="16"/>
  <c r="F1026" i="16"/>
  <c r="F1027" i="16"/>
  <c r="F1028" i="16"/>
  <c r="F1029" i="16"/>
  <c r="D1032" i="16"/>
  <c r="E1032" i="16"/>
  <c r="F1033" i="16"/>
  <c r="F1034" i="16"/>
  <c r="F1035" i="16"/>
  <c r="F1036" i="16"/>
  <c r="D1037" i="16"/>
  <c r="E1037" i="16"/>
  <c r="F1038" i="16"/>
  <c r="F1040" i="16"/>
  <c r="F1041" i="16"/>
  <c r="F1042" i="16"/>
  <c r="F1043" i="16"/>
  <c r="D1044" i="16"/>
  <c r="E1044" i="16"/>
  <c r="F1045" i="16"/>
  <c r="F1046" i="16"/>
  <c r="F1047" i="16"/>
  <c r="F1048" i="16"/>
  <c r="D1050" i="16"/>
  <c r="E1050" i="16"/>
  <c r="F1050" i="16" s="1"/>
  <c r="F1051" i="16"/>
  <c r="F1052" i="16"/>
  <c r="D1053" i="16"/>
  <c r="E1053" i="16"/>
  <c r="F1054" i="16"/>
  <c r="F1055" i="16"/>
  <c r="F1056" i="16"/>
  <c r="F1057" i="16"/>
  <c r="F1058" i="16"/>
  <c r="D1061" i="16"/>
  <c r="E1061" i="16"/>
  <c r="F1062" i="16"/>
  <c r="F1063" i="16"/>
  <c r="F1064" i="16"/>
  <c r="F1065" i="16"/>
  <c r="F1066" i="16"/>
  <c r="F1068" i="16"/>
  <c r="F1069" i="16"/>
  <c r="F1070" i="16"/>
  <c r="F1072" i="16"/>
  <c r="F1073" i="16"/>
  <c r="F1074" i="16"/>
  <c r="F1075" i="16"/>
  <c r="F1076" i="16"/>
  <c r="F1077" i="16"/>
  <c r="F1078" i="16"/>
  <c r="F1079" i="16"/>
  <c r="F1080" i="16"/>
  <c r="D1081" i="16"/>
  <c r="E1081" i="16"/>
  <c r="F1082" i="16"/>
  <c r="F1083" i="16"/>
  <c r="F1084" i="16"/>
  <c r="F1085" i="16"/>
  <c r="D1088" i="16"/>
  <c r="E1088" i="16"/>
  <c r="F1089" i="16"/>
  <c r="F1090" i="16"/>
  <c r="F1091" i="16"/>
  <c r="F1092" i="16"/>
  <c r="D1093" i="16"/>
  <c r="E1093" i="16"/>
  <c r="F1094" i="16"/>
  <c r="F1095" i="16"/>
  <c r="F1096" i="16"/>
  <c r="F1097" i="16"/>
  <c r="F1098" i="16"/>
  <c r="F1099" i="16"/>
  <c r="F1100" i="16"/>
  <c r="F1101" i="16"/>
  <c r="F1102" i="16"/>
  <c r="F1103" i="16"/>
  <c r="F1104" i="16"/>
  <c r="D1105" i="16"/>
  <c r="E1105" i="16"/>
  <c r="F1106" i="16"/>
  <c r="F1107" i="16"/>
  <c r="F1108" i="16"/>
  <c r="F1109" i="16"/>
  <c r="D1112" i="16"/>
  <c r="E1112" i="16"/>
  <c r="F1113" i="16"/>
  <c r="F1114" i="16"/>
  <c r="F1115" i="16"/>
  <c r="F1116" i="16"/>
  <c r="D1117" i="16"/>
  <c r="E1117" i="16"/>
  <c r="F1118" i="16"/>
  <c r="F1119" i="16"/>
  <c r="F1120" i="16"/>
  <c r="F1121" i="16"/>
  <c r="F1122" i="16"/>
  <c r="F1123" i="16"/>
  <c r="F1124" i="16"/>
  <c r="F1125" i="16"/>
  <c r="F1127" i="16"/>
  <c r="F1128" i="16"/>
  <c r="F1129" i="16"/>
  <c r="F1130" i="16"/>
  <c r="F1131" i="16"/>
  <c r="F1132" i="16"/>
  <c r="F1133" i="16"/>
  <c r="D1134" i="16"/>
  <c r="E1134" i="16"/>
  <c r="F1135" i="16"/>
  <c r="F1136" i="16"/>
  <c r="F1137" i="16"/>
  <c r="F1138" i="16"/>
  <c r="D1140" i="16"/>
  <c r="E1140" i="16"/>
  <c r="F1140" i="16" s="1"/>
  <c r="F1141" i="16"/>
  <c r="F1142" i="16"/>
  <c r="F1143" i="16"/>
  <c r="D1144" i="16"/>
  <c r="E1144" i="16"/>
  <c r="F1145" i="16"/>
  <c r="F1146" i="16"/>
  <c r="F1147" i="16"/>
  <c r="F1148" i="16"/>
  <c r="D1151" i="16"/>
  <c r="E1151" i="16"/>
  <c r="F1152" i="16"/>
  <c r="F1153" i="16"/>
  <c r="F1154" i="16"/>
  <c r="F1155" i="16"/>
  <c r="D1156" i="16"/>
  <c r="E1156" i="16"/>
  <c r="F1157" i="16"/>
  <c r="F1158" i="16"/>
  <c r="F1159" i="16"/>
  <c r="F1160" i="16"/>
  <c r="F1161" i="16"/>
  <c r="F1162" i="16"/>
  <c r="F1163" i="16"/>
  <c r="F1164" i="16"/>
  <c r="D1166" i="16"/>
  <c r="E1166" i="16"/>
  <c r="F1166" i="16" s="1"/>
  <c r="F1167" i="16"/>
  <c r="F1168" i="16"/>
  <c r="D1169" i="16"/>
  <c r="E1169" i="16"/>
  <c r="F1170" i="16"/>
  <c r="F1171" i="16"/>
  <c r="F1172" i="16"/>
  <c r="F1173" i="16"/>
  <c r="F1174" i="16"/>
  <c r="F1177" i="16"/>
  <c r="D1176" i="16"/>
  <c r="D1175" i="16" s="1"/>
  <c r="E1176" i="16"/>
  <c r="F1179" i="16"/>
  <c r="F1180" i="16"/>
  <c r="F1181" i="16"/>
  <c r="F1182" i="16"/>
  <c r="F1183" i="16"/>
  <c r="F1184" i="16"/>
  <c r="F1185" i="16"/>
  <c r="F1186" i="16"/>
  <c r="F1189" i="16"/>
  <c r="D1190" i="16"/>
  <c r="E1190" i="16"/>
  <c r="E1188" i="16" s="1"/>
  <c r="F1191" i="16"/>
  <c r="F1192" i="16"/>
  <c r="F1193" i="16"/>
  <c r="F1194" i="16"/>
  <c r="F1195" i="16"/>
  <c r="F1196" i="16"/>
  <c r="D1214" i="16"/>
  <c r="E1214" i="16"/>
  <c r="F1215" i="16"/>
  <c r="F1216" i="16"/>
  <c r="F1217" i="16"/>
  <c r="F1218" i="16"/>
  <c r="F1219" i="16"/>
  <c r="D1220" i="16"/>
  <c r="E1220" i="16"/>
  <c r="F1221" i="16"/>
  <c r="F1222" i="16"/>
  <c r="F1223" i="16"/>
  <c r="F1224" i="16"/>
  <c r="D1225" i="16"/>
  <c r="E1225" i="16"/>
  <c r="F1226" i="16"/>
  <c r="F1227" i="16"/>
  <c r="D1228" i="16"/>
  <c r="E1228" i="16"/>
  <c r="F1229" i="16"/>
  <c r="F1230" i="16"/>
  <c r="F1231" i="16"/>
  <c r="F1232" i="16"/>
  <c r="F1236" i="16"/>
  <c r="F1237" i="16"/>
  <c r="F1238" i="16"/>
  <c r="F1239" i="16"/>
  <c r="D1241" i="16"/>
  <c r="E1241" i="16"/>
  <c r="F1242" i="16"/>
  <c r="F1244" i="16"/>
  <c r="F1245" i="16"/>
  <c r="F1246" i="16"/>
  <c r="F1248" i="16"/>
  <c r="F1249" i="16"/>
  <c r="F1250" i="16"/>
  <c r="F1251" i="16"/>
  <c r="F1252" i="16"/>
  <c r="F1253" i="16"/>
  <c r="F1254" i="16"/>
  <c r="F1255" i="16"/>
  <c r="F1256" i="16"/>
  <c r="F1258" i="16"/>
  <c r="F1259" i="16"/>
  <c r="F1263" i="16"/>
  <c r="F1264" i="16"/>
  <c r="F1265" i="16"/>
  <c r="F1266" i="16"/>
  <c r="F1270" i="16"/>
  <c r="D1271" i="16"/>
  <c r="D1269" i="16" s="1"/>
  <c r="D1268" i="16" s="1"/>
  <c r="D1267" i="16" s="1"/>
  <c r="E1271" i="16"/>
  <c r="F1272" i="16"/>
  <c r="F1273" i="16"/>
  <c r="F1274" i="16"/>
  <c r="F1275" i="16"/>
  <c r="F1276" i="16"/>
  <c r="F1277" i="16"/>
  <c r="F1278" i="16"/>
  <c r="F1285" i="16"/>
  <c r="D1286" i="16"/>
  <c r="E1286" i="16"/>
  <c r="F1287" i="16"/>
  <c r="F1288" i="16"/>
  <c r="F1289" i="16"/>
  <c r="F1290" i="16"/>
  <c r="F1291" i="16"/>
  <c r="F1292" i="16"/>
  <c r="F1293" i="16"/>
  <c r="F1294" i="16"/>
  <c r="F1295" i="16"/>
  <c r="F1296" i="16"/>
  <c r="F1297" i="16"/>
  <c r="D1299" i="16"/>
  <c r="E1299" i="16"/>
  <c r="F1299" i="16" s="1"/>
  <c r="F1300" i="16"/>
  <c r="F1301" i="16"/>
  <c r="D1302" i="16"/>
  <c r="E1302" i="16"/>
  <c r="F1303" i="16"/>
  <c r="F1304" i="16"/>
  <c r="F1305" i="16"/>
  <c r="F1306" i="16"/>
  <c r="F1307" i="16"/>
  <c r="D1309" i="16"/>
  <c r="E1309" i="16"/>
  <c r="F1309" i="16" s="1"/>
  <c r="F1310" i="16"/>
  <c r="F1311" i="16"/>
  <c r="D1312" i="16"/>
  <c r="E1312" i="16"/>
  <c r="F1313" i="16"/>
  <c r="F1314" i="16"/>
  <c r="F1315" i="16"/>
  <c r="F1316" i="16"/>
  <c r="F1317" i="16"/>
  <c r="F1320" i="16"/>
  <c r="D1321" i="16"/>
  <c r="D1319" i="16" s="1"/>
  <c r="D1318" i="16" s="1"/>
  <c r="E1321" i="16"/>
  <c r="E1319" i="16" s="1"/>
  <c r="F1322" i="16"/>
  <c r="F1323" i="16"/>
  <c r="F1324" i="16"/>
  <c r="F1325" i="16"/>
  <c r="F1326" i="16"/>
  <c r="F1327" i="16"/>
  <c r="F1331" i="16"/>
  <c r="D1334" i="16"/>
  <c r="E1334" i="16"/>
  <c r="F1335" i="16"/>
  <c r="F1336" i="16"/>
  <c r="F1337" i="16"/>
  <c r="F1338" i="16"/>
  <c r="D1339" i="16"/>
  <c r="E1339" i="16"/>
  <c r="F1340" i="16"/>
  <c r="F1341" i="16"/>
  <c r="F1342" i="16"/>
  <c r="F1343" i="16"/>
  <c r="F1344" i="16"/>
  <c r="F1271" i="16" l="1"/>
  <c r="D1165" i="16"/>
  <c r="D1049" i="16"/>
  <c r="D179" i="16"/>
  <c r="D178" i="16" s="1"/>
  <c r="F1037" i="16"/>
  <c r="D5" i="16"/>
  <c r="D4" i="16" s="1"/>
  <c r="E5" i="16"/>
  <c r="E4" i="16" s="1"/>
  <c r="F1044" i="16"/>
  <c r="F1081" i="16"/>
  <c r="D1031" i="16"/>
  <c r="D1030" i="16" s="1"/>
  <c r="E947" i="16"/>
  <c r="E946" i="16" s="1"/>
  <c r="F872" i="16"/>
  <c r="F162" i="16"/>
  <c r="F810" i="16"/>
  <c r="D1139" i="16"/>
  <c r="D461" i="16"/>
  <c r="D460" i="16" s="1"/>
  <c r="D446" i="16" s="1"/>
  <c r="E242" i="16"/>
  <c r="E241" i="16" s="1"/>
  <c r="F1088" i="16"/>
  <c r="F1105" i="16"/>
  <c r="F527" i="16"/>
  <c r="F540" i="16"/>
  <c r="D1308" i="16"/>
  <c r="F713" i="16"/>
  <c r="F682" i="16"/>
  <c r="D547" i="16"/>
  <c r="D546" i="16" s="1"/>
  <c r="F314" i="16"/>
  <c r="D156" i="16"/>
  <c r="D155" i="16" s="1"/>
  <c r="F1220" i="16"/>
  <c r="F1214" i="16"/>
  <c r="D1213" i="16"/>
  <c r="D1212" i="16" s="1"/>
  <c r="F1061" i="16"/>
  <c r="F1004" i="16"/>
  <c r="F954" i="16"/>
  <c r="F879" i="16"/>
  <c r="D430" i="16"/>
  <c r="D429" i="16" s="1"/>
  <c r="D428" i="16" s="1"/>
  <c r="F288" i="16"/>
  <c r="F134" i="16"/>
  <c r="F36" i="16"/>
  <c r="F1321" i="16"/>
  <c r="E1281" i="16"/>
  <c r="E1269" i="16"/>
  <c r="E1268" i="16" s="1"/>
  <c r="F1228" i="16"/>
  <c r="D1111" i="16"/>
  <c r="D1110" i="16" s="1"/>
  <c r="F1067" i="16"/>
  <c r="F1024" i="16"/>
  <c r="F1018" i="16"/>
  <c r="F881" i="16"/>
  <c r="F766" i="16"/>
  <c r="F765" i="16"/>
  <c r="F756" i="16"/>
  <c r="D1330" i="16"/>
  <c r="D1329" i="16" s="1"/>
  <c r="D1328" i="16" s="1"/>
  <c r="F1286" i="16"/>
  <c r="D1281" i="16"/>
  <c r="D1280" i="16" s="1"/>
  <c r="F1117" i="16"/>
  <c r="F680" i="16"/>
  <c r="F299" i="16"/>
  <c r="D294" i="16"/>
  <c r="D293" i="16" s="1"/>
  <c r="F198" i="16"/>
  <c r="D129" i="16"/>
  <c r="E752" i="16"/>
  <c r="E751" i="16" s="1"/>
  <c r="F1002" i="16"/>
  <c r="D752" i="16"/>
  <c r="D751" i="16" s="1"/>
  <c r="F1334" i="16"/>
  <c r="D1298" i="16"/>
  <c r="F1190" i="16"/>
  <c r="F1112" i="16"/>
  <c r="E1087" i="16"/>
  <c r="E1086" i="16" s="1"/>
  <c r="E936" i="16"/>
  <c r="E843" i="16"/>
  <c r="E842" i="16" s="1"/>
  <c r="D484" i="16"/>
  <c r="E1165" i="16"/>
  <c r="D936" i="16"/>
  <c r="F1339" i="16"/>
  <c r="F1261" i="16"/>
  <c r="F1156" i="16"/>
  <c r="E1111" i="16"/>
  <c r="E1110" i="16" s="1"/>
  <c r="F1093" i="16"/>
  <c r="F1032" i="16"/>
  <c r="F940" i="16"/>
  <c r="D843" i="16"/>
  <c r="D842" i="16" s="1"/>
  <c r="F805" i="16"/>
  <c r="F715" i="16"/>
  <c r="F553" i="16"/>
  <c r="F519" i="16"/>
  <c r="F501" i="16"/>
  <c r="F282" i="16"/>
  <c r="E277" i="16"/>
  <c r="E276" i="16" s="1"/>
  <c r="F243" i="16"/>
  <c r="F232" i="16"/>
  <c r="D229" i="16"/>
  <c r="D228" i="16" s="1"/>
  <c r="F679" i="16"/>
  <c r="F650" i="16"/>
  <c r="F522" i="16"/>
  <c r="F488" i="16"/>
  <c r="F249" i="16"/>
  <c r="F1241" i="16"/>
  <c r="E1234" i="16"/>
  <c r="E1233" i="16" s="1"/>
  <c r="F1235" i="16"/>
  <c r="F1225" i="16"/>
  <c r="E1330" i="16"/>
  <c r="E1329" i="16" s="1"/>
  <c r="F1282" i="16"/>
  <c r="F1257" i="16"/>
  <c r="E1060" i="16"/>
  <c r="E1059" i="16" s="1"/>
  <c r="D970" i="16"/>
  <c r="D969" i="16" s="1"/>
  <c r="D947" i="16"/>
  <c r="D946" i="16" s="1"/>
  <c r="E878" i="16"/>
  <c r="D800" i="16"/>
  <c r="D799" i="16" s="1"/>
  <c r="E764" i="16"/>
  <c r="E763" i="16" s="1"/>
  <c r="E701" i="16"/>
  <c r="E700" i="16" s="1"/>
  <c r="E658" i="16"/>
  <c r="E657" i="16" s="1"/>
  <c r="F556" i="16"/>
  <c r="E536" i="16"/>
  <c r="D521" i="16"/>
  <c r="D520" i="16" s="1"/>
  <c r="F515" i="16"/>
  <c r="E473" i="16"/>
  <c r="E472" i="16" s="1"/>
  <c r="F472" i="16" s="1"/>
  <c r="F436" i="16"/>
  <c r="D369" i="16"/>
  <c r="D368" i="16" s="1"/>
  <c r="D367" i="16" s="1"/>
  <c r="E312" i="16"/>
  <c r="F312" i="16" s="1"/>
  <c r="D277" i="16"/>
  <c r="D276" i="16" s="1"/>
  <c r="F270" i="16"/>
  <c r="F236" i="16"/>
  <c r="F33" i="16"/>
  <c r="F12" i="16"/>
  <c r="E1213" i="16"/>
  <c r="E1212" i="16" s="1"/>
  <c r="D1188" i="16"/>
  <c r="D1187" i="16" s="1"/>
  <c r="D1087" i="16"/>
  <c r="E1031" i="16"/>
  <c r="E1030" i="16" s="1"/>
  <c r="D1020" i="16"/>
  <c r="F992" i="16"/>
  <c r="F977" i="16"/>
  <c r="F965" i="16"/>
  <c r="F929" i="16"/>
  <c r="F753" i="16"/>
  <c r="D701" i="16"/>
  <c r="D700" i="16" s="1"/>
  <c r="D536" i="16"/>
  <c r="E521" i="16"/>
  <c r="E520" i="16" s="1"/>
  <c r="D1060" i="16"/>
  <c r="D878" i="16"/>
  <c r="D877" i="16" s="1"/>
  <c r="F1312" i="16"/>
  <c r="F1302" i="16"/>
  <c r="F1178" i="16"/>
  <c r="D1150" i="16"/>
  <c r="D1149" i="16" s="1"/>
  <c r="F1134" i="16"/>
  <c r="D997" i="16"/>
  <c r="F948" i="16"/>
  <c r="F925" i="16"/>
  <c r="F910" i="16"/>
  <c r="D903" i="16"/>
  <c r="D902" i="16" s="1"/>
  <c r="F851" i="16"/>
  <c r="F844" i="16"/>
  <c r="D764" i="16"/>
  <c r="D763" i="16" s="1"/>
  <c r="F699" i="16"/>
  <c r="F652" i="16"/>
  <c r="E627" i="16"/>
  <c r="E626" i="16" s="1"/>
  <c r="D495" i="16"/>
  <c r="D494" i="16" s="1"/>
  <c r="E484" i="16"/>
  <c r="E430" i="16"/>
  <c r="E429" i="16" s="1"/>
  <c r="F399" i="16"/>
  <c r="F382" i="16"/>
  <c r="D311" i="16"/>
  <c r="D242" i="16"/>
  <c r="D241" i="16" s="1"/>
  <c r="F44" i="16"/>
  <c r="D31" i="16"/>
  <c r="D30" i="16" s="1"/>
  <c r="D29" i="16" s="1"/>
  <c r="F1169" i="16"/>
  <c r="E1150" i="16"/>
  <c r="F1151" i="16"/>
  <c r="E1139" i="16"/>
  <c r="E1318" i="16"/>
  <c r="F1318" i="16" s="1"/>
  <c r="F1319" i="16"/>
  <c r="F1176" i="16"/>
  <c r="E1175" i="16"/>
  <c r="F1175" i="16" s="1"/>
  <c r="E1298" i="16"/>
  <c r="E294" i="16"/>
  <c r="F295" i="16"/>
  <c r="E830" i="16"/>
  <c r="F831" i="16"/>
  <c r="E721" i="16"/>
  <c r="E720" i="16" s="1"/>
  <c r="F722" i="16"/>
  <c r="E1308" i="16"/>
  <c r="E129" i="16"/>
  <c r="E128" i="16" s="1"/>
  <c r="F130" i="16"/>
  <c r="E1187" i="16"/>
  <c r="E1049" i="16"/>
  <c r="F469" i="16"/>
  <c r="E461" i="16"/>
  <c r="E229" i="16"/>
  <c r="F230" i="16"/>
  <c r="E216" i="16"/>
  <c r="F217" i="16"/>
  <c r="E41" i="16"/>
  <c r="F41" i="16" s="1"/>
  <c r="F42" i="16"/>
  <c r="E1020" i="16"/>
  <c r="F1021" i="16"/>
  <c r="E903" i="16"/>
  <c r="F904" i="16"/>
  <c r="D1234" i="16"/>
  <c r="D1233" i="16" s="1"/>
  <c r="F1144" i="16"/>
  <c r="F1053" i="16"/>
  <c r="E997" i="16"/>
  <c r="F998" i="16"/>
  <c r="E970" i="16"/>
  <c r="E969" i="16" s="1"/>
  <c r="E892" i="16"/>
  <c r="F893" i="16"/>
  <c r="E800" i="16"/>
  <c r="D356" i="16"/>
  <c r="D342" i="16" s="1"/>
  <c r="F6" i="16"/>
  <c r="F1000" i="16"/>
  <c r="F971" i="16"/>
  <c r="F833" i="16"/>
  <c r="F801" i="16"/>
  <c r="F746" i="16"/>
  <c r="F707" i="16"/>
  <c r="F634" i="16"/>
  <c r="D627" i="16"/>
  <c r="D626" i="16" s="1"/>
  <c r="E495" i="16"/>
  <c r="F440" i="16"/>
  <c r="E369" i="16"/>
  <c r="E368" i="16" s="1"/>
  <c r="E30" i="16"/>
  <c r="F665" i="16"/>
  <c r="D658" i="16"/>
  <c r="D657" i="16" s="1"/>
  <c r="E547" i="16"/>
  <c r="F548" i="16"/>
  <c r="E405" i="16"/>
  <c r="F405" i="16" s="1"/>
  <c r="F406" i="16"/>
  <c r="F186" i="16"/>
  <c r="E179" i="16"/>
  <c r="F180" i="16"/>
  <c r="F173" i="16"/>
  <c r="E156" i="16"/>
  <c r="E155" i="16" s="1"/>
  <c r="F157" i="16"/>
  <c r="F702" i="16"/>
  <c r="F408" i="16"/>
  <c r="F370" i="16"/>
  <c r="F218" i="16"/>
  <c r="F659" i="16"/>
  <c r="F628" i="16"/>
  <c r="F537" i="16"/>
  <c r="F496" i="16"/>
  <c r="F431" i="16"/>
  <c r="F278" i="16"/>
  <c r="D7" i="12"/>
  <c r="C7" i="12"/>
  <c r="I161" i="11"/>
  <c r="F154" i="11"/>
  <c r="F150" i="11"/>
  <c r="F137" i="11"/>
  <c r="F138" i="11"/>
  <c r="F135" i="11"/>
  <c r="F136" i="11"/>
  <c r="F134" i="11"/>
  <c r="F117" i="11"/>
  <c r="F118" i="11"/>
  <c r="F119" i="11"/>
  <c r="F120" i="11"/>
  <c r="F121" i="11"/>
  <c r="F122" i="11"/>
  <c r="F123" i="11"/>
  <c r="F124" i="11"/>
  <c r="F125" i="11"/>
  <c r="F126" i="11"/>
  <c r="I107" i="11"/>
  <c r="I101" i="11"/>
  <c r="I95" i="11"/>
  <c r="I88" i="11"/>
  <c r="I80" i="11"/>
  <c r="I65" i="11"/>
  <c r="I55" i="11"/>
  <c r="I56" i="11"/>
  <c r="I57" i="11"/>
  <c r="I39" i="11"/>
  <c r="I33" i="11"/>
  <c r="I27" i="11"/>
  <c r="F21" i="11"/>
  <c r="I15" i="11"/>
  <c r="F9" i="11"/>
  <c r="E367" i="16" l="1"/>
  <c r="D215" i="16"/>
  <c r="D154" i="16"/>
  <c r="D1279" i="16"/>
  <c r="E1197" i="16"/>
  <c r="D1197" i="16"/>
  <c r="D841" i="16"/>
  <c r="F1165" i="16"/>
  <c r="F1049" i="16"/>
  <c r="E29" i="16"/>
  <c r="F29" i="16" s="1"/>
  <c r="F830" i="16"/>
  <c r="E829" i="16"/>
  <c r="F829" i="16" s="1"/>
  <c r="D128" i="16"/>
  <c r="D127" i="16" s="1"/>
  <c r="F1187" i="16"/>
  <c r="F1030" i="16"/>
  <c r="F1308" i="16"/>
  <c r="F1269" i="16"/>
  <c r="F241" i="16"/>
  <c r="F751" i="16"/>
  <c r="F1139" i="16"/>
  <c r="F1188" i="16"/>
  <c r="F1060" i="16"/>
  <c r="F1330" i="16"/>
  <c r="E311" i="16"/>
  <c r="F311" i="16" s="1"/>
  <c r="F1111" i="16"/>
  <c r="F1298" i="16"/>
  <c r="F936" i="16"/>
  <c r="F1281" i="16"/>
  <c r="F1031" i="16"/>
  <c r="F473" i="16"/>
  <c r="E1280" i="16"/>
  <c r="E1279" i="16" s="1"/>
  <c r="F520" i="16"/>
  <c r="F1087" i="16"/>
  <c r="F276" i="16"/>
  <c r="F536" i="16"/>
  <c r="F277" i="16"/>
  <c r="F843" i="16"/>
  <c r="F701" i="16"/>
  <c r="F752" i="16"/>
  <c r="F1213" i="16"/>
  <c r="F242" i="16"/>
  <c r="F430" i="16"/>
  <c r="D1086" i="16"/>
  <c r="F1086" i="16" s="1"/>
  <c r="F484" i="16"/>
  <c r="F700" i="16"/>
  <c r="F878" i="16"/>
  <c r="F521" i="16"/>
  <c r="F1110" i="16"/>
  <c r="F626" i="16"/>
  <c r="F763" i="16"/>
  <c r="F31" i="16"/>
  <c r="E877" i="16"/>
  <c r="F877" i="16" s="1"/>
  <c r="F946" i="16"/>
  <c r="D935" i="16"/>
  <c r="F997" i="16"/>
  <c r="F764" i="16"/>
  <c r="F1150" i="16"/>
  <c r="F947" i="16"/>
  <c r="D1059" i="16"/>
  <c r="D1019" i="16" s="1"/>
  <c r="E1149" i="16"/>
  <c r="F1149" i="16" s="1"/>
  <c r="E356" i="16"/>
  <c r="E342" i="16" s="1"/>
  <c r="F970" i="16"/>
  <c r="E228" i="16"/>
  <c r="F228" i="16" s="1"/>
  <c r="F229" i="16"/>
  <c r="F30" i="16"/>
  <c r="F658" i="16"/>
  <c r="E799" i="16"/>
  <c r="F800" i="16"/>
  <c r="E1267" i="16"/>
  <c r="F1267" i="16" s="1"/>
  <c r="F1268" i="16"/>
  <c r="F5" i="16"/>
  <c r="E460" i="16"/>
  <c r="F461" i="16"/>
  <c r="F129" i="16"/>
  <c r="F368" i="16"/>
  <c r="F369" i="16"/>
  <c r="E494" i="16"/>
  <c r="F495" i="16"/>
  <c r="F657" i="16"/>
  <c r="E902" i="16"/>
  <c r="F902" i="16" s="1"/>
  <c r="F903" i="16"/>
  <c r="F1020" i="16"/>
  <c r="F216" i="16"/>
  <c r="F1329" i="16"/>
  <c r="E1328" i="16"/>
  <c r="F1328" i="16" s="1"/>
  <c r="F842" i="16"/>
  <c r="F156" i="16"/>
  <c r="F1212" i="16"/>
  <c r="E178" i="16"/>
  <c r="F178" i="16" s="1"/>
  <c r="F179" i="16"/>
  <c r="E546" i="16"/>
  <c r="F546" i="16" s="1"/>
  <c r="F547" i="16"/>
  <c r="F627" i="16"/>
  <c r="E891" i="16"/>
  <c r="F891" i="16" s="1"/>
  <c r="F892" i="16"/>
  <c r="F1233" i="16"/>
  <c r="E428" i="16"/>
  <c r="F428" i="16" s="1"/>
  <c r="F429" i="16"/>
  <c r="E293" i="16"/>
  <c r="F293" i="16" s="1"/>
  <c r="F294" i="16"/>
  <c r="F1234" i="16"/>
  <c r="H160" i="11"/>
  <c r="H157" i="11" s="1"/>
  <c r="H156" i="11" s="1"/>
  <c r="G160" i="11"/>
  <c r="G157" i="11" s="1"/>
  <c r="G156" i="11" s="1"/>
  <c r="F157" i="11"/>
  <c r="F156" i="11" s="1"/>
  <c r="E157" i="11"/>
  <c r="E156" i="11" s="1"/>
  <c r="D157" i="11"/>
  <c r="D156" i="11" s="1"/>
  <c r="F153" i="11"/>
  <c r="F151" i="11" s="1"/>
  <c r="E153" i="11"/>
  <c r="E151" i="11" s="1"/>
  <c r="D153" i="11"/>
  <c r="D151" i="11" s="1"/>
  <c r="I151" i="11"/>
  <c r="H151" i="11"/>
  <c r="G151" i="11"/>
  <c r="F149" i="11"/>
  <c r="F146" i="11" s="1"/>
  <c r="E149" i="11"/>
  <c r="E146" i="11" s="1"/>
  <c r="D149" i="11"/>
  <c r="D146" i="11" s="1"/>
  <c r="E131" i="11"/>
  <c r="E130" i="11" s="1"/>
  <c r="E127" i="11" s="1"/>
  <c r="D131" i="11"/>
  <c r="I130" i="11"/>
  <c r="I127" i="11" s="1"/>
  <c r="H130" i="11"/>
  <c r="H127" i="11" s="1"/>
  <c r="G130" i="11"/>
  <c r="G127" i="11" s="1"/>
  <c r="E116" i="11"/>
  <c r="E113" i="11" s="1"/>
  <c r="E110" i="11" s="1"/>
  <c r="D116" i="11"/>
  <c r="D113" i="11" s="1"/>
  <c r="I113" i="11"/>
  <c r="I110" i="11" s="1"/>
  <c r="H113" i="11"/>
  <c r="H110" i="11" s="1"/>
  <c r="G113" i="11"/>
  <c r="G110" i="11" s="1"/>
  <c r="I106" i="11"/>
  <c r="I105" i="11" s="1"/>
  <c r="I103" i="11" s="1"/>
  <c r="H106" i="11"/>
  <c r="H105" i="11" s="1"/>
  <c r="H103" i="11" s="1"/>
  <c r="G106" i="11"/>
  <c r="G105" i="11" s="1"/>
  <c r="G103" i="11" s="1"/>
  <c r="F103" i="11"/>
  <c r="E103" i="11"/>
  <c r="D103" i="11"/>
  <c r="H100" i="11"/>
  <c r="G100" i="11"/>
  <c r="G99" i="11" s="1"/>
  <c r="G97" i="11" s="1"/>
  <c r="F97" i="11"/>
  <c r="E97" i="11"/>
  <c r="D97" i="11"/>
  <c r="H94" i="11"/>
  <c r="H93" i="11" s="1"/>
  <c r="H91" i="11" s="1"/>
  <c r="G94" i="11"/>
  <c r="G93" i="11" s="1"/>
  <c r="G91" i="11" s="1"/>
  <c r="F91" i="11"/>
  <c r="E91" i="11"/>
  <c r="D91" i="11"/>
  <c r="I86" i="11"/>
  <c r="I85" i="11" s="1"/>
  <c r="I83" i="11" s="1"/>
  <c r="I82" i="11" s="1"/>
  <c r="H85" i="11"/>
  <c r="H83" i="11" s="1"/>
  <c r="H82" i="11" s="1"/>
  <c r="G85" i="11"/>
  <c r="G83" i="11" s="1"/>
  <c r="G82" i="11" s="1"/>
  <c r="F83" i="11"/>
  <c r="F82" i="11" s="1"/>
  <c r="E83" i="11"/>
  <c r="E82" i="11" s="1"/>
  <c r="D83" i="11"/>
  <c r="D82" i="11" s="1"/>
  <c r="H79" i="11"/>
  <c r="G79" i="11"/>
  <c r="G75" i="11" s="1"/>
  <c r="G74" i="11" s="1"/>
  <c r="F75" i="11"/>
  <c r="F74" i="11" s="1"/>
  <c r="E75" i="11"/>
  <c r="E74" i="11" s="1"/>
  <c r="D75" i="11"/>
  <c r="D74" i="11" s="1"/>
  <c r="H64" i="11"/>
  <c r="G64" i="11"/>
  <c r="G63" i="11" s="1"/>
  <c r="G61" i="11" s="1"/>
  <c r="F61" i="11"/>
  <c r="E61" i="11"/>
  <c r="D61" i="11"/>
  <c r="G53" i="11"/>
  <c r="G51" i="11" s="1"/>
  <c r="F51" i="11"/>
  <c r="E51" i="11"/>
  <c r="D51" i="11"/>
  <c r="H38" i="11"/>
  <c r="G38" i="11"/>
  <c r="G37" i="11" s="1"/>
  <c r="G35" i="11" s="1"/>
  <c r="F35" i="11"/>
  <c r="E35" i="11"/>
  <c r="D35" i="11"/>
  <c r="H32" i="11"/>
  <c r="G32" i="11"/>
  <c r="G31" i="11" s="1"/>
  <c r="G29" i="11" s="1"/>
  <c r="G28" i="11" s="1"/>
  <c r="F29" i="11"/>
  <c r="E29" i="11"/>
  <c r="D29" i="11"/>
  <c r="D28" i="11" s="1"/>
  <c r="I26" i="11"/>
  <c r="I23" i="11" s="1"/>
  <c r="I22" i="11" s="1"/>
  <c r="H26" i="11"/>
  <c r="H23" i="11" s="1"/>
  <c r="H22" i="11" s="1"/>
  <c r="G26" i="11"/>
  <c r="G23" i="11" s="1"/>
  <c r="G22" i="11" s="1"/>
  <c r="F26" i="11"/>
  <c r="F23" i="11" s="1"/>
  <c r="F22" i="11" s="1"/>
  <c r="E26" i="11"/>
  <c r="E23" i="11" s="1"/>
  <c r="E22" i="11" s="1"/>
  <c r="D26" i="11"/>
  <c r="D23" i="11" s="1"/>
  <c r="D22" i="11" s="1"/>
  <c r="I20" i="11"/>
  <c r="I17" i="11" s="1"/>
  <c r="I16" i="11" s="1"/>
  <c r="H20" i="11"/>
  <c r="H17" i="11" s="1"/>
  <c r="H16" i="11" s="1"/>
  <c r="G20" i="11"/>
  <c r="G17" i="11" s="1"/>
  <c r="G16" i="11" s="1"/>
  <c r="F20" i="11"/>
  <c r="F17" i="11" s="1"/>
  <c r="F16" i="11" s="1"/>
  <c r="E20" i="11"/>
  <c r="E17" i="11" s="1"/>
  <c r="E16" i="11" s="1"/>
  <c r="D20" i="11"/>
  <c r="D17" i="11" s="1"/>
  <c r="D16" i="11" s="1"/>
  <c r="H11" i="11"/>
  <c r="H10" i="11" s="1"/>
  <c r="G14" i="11"/>
  <c r="I14" i="11" s="1"/>
  <c r="I11" i="11" s="1"/>
  <c r="I10" i="11" s="1"/>
  <c r="F14" i="11"/>
  <c r="F11" i="11" s="1"/>
  <c r="F10" i="11" s="1"/>
  <c r="E14" i="11"/>
  <c r="E11" i="11" s="1"/>
  <c r="E10" i="11" s="1"/>
  <c r="D14" i="11"/>
  <c r="D11" i="11" s="1"/>
  <c r="D10" i="11" s="1"/>
  <c r="I5" i="11"/>
  <c r="I4" i="11" s="1"/>
  <c r="H5" i="11"/>
  <c r="H4" i="11" s="1"/>
  <c r="G5" i="11"/>
  <c r="G4" i="11" s="1"/>
  <c r="E8" i="11"/>
  <c r="D8" i="11"/>
  <c r="D5" i="11" s="1"/>
  <c r="D4" i="11" s="1"/>
  <c r="E28" i="11" l="1"/>
  <c r="F28" i="11"/>
  <c r="F799" i="16"/>
  <c r="E483" i="16"/>
  <c r="E1019" i="16"/>
  <c r="E215" i="16"/>
  <c r="F215" i="16" s="1"/>
  <c r="E154" i="16"/>
  <c r="G11" i="11"/>
  <c r="G10" i="11" s="1"/>
  <c r="G162" i="11" s="1"/>
  <c r="E841" i="16"/>
  <c r="F841" i="16" s="1"/>
  <c r="E145" i="11"/>
  <c r="D145" i="11"/>
  <c r="F460" i="16"/>
  <c r="F356" i="16"/>
  <c r="F342" i="16"/>
  <c r="F1280" i="16"/>
  <c r="F1279" i="16"/>
  <c r="F1197" i="16"/>
  <c r="F1059" i="16"/>
  <c r="F969" i="16"/>
  <c r="E935" i="16"/>
  <c r="F935" i="16" s="1"/>
  <c r="F155" i="16"/>
  <c r="F494" i="16"/>
  <c r="E127" i="16"/>
  <c r="F128" i="16"/>
  <c r="F4" i="16"/>
  <c r="F367" i="16"/>
  <c r="F90" i="11"/>
  <c r="E90" i="11"/>
  <c r="D130" i="11"/>
  <c r="D127" i="11" s="1"/>
  <c r="F131" i="11"/>
  <c r="F130" i="11" s="1"/>
  <c r="F127" i="11" s="1"/>
  <c r="H31" i="11"/>
  <c r="H29" i="11" s="1"/>
  <c r="I32" i="11"/>
  <c r="I31" i="11" s="1"/>
  <c r="I29" i="11" s="1"/>
  <c r="H37" i="11"/>
  <c r="H35" i="11" s="1"/>
  <c r="I38" i="11"/>
  <c r="I37" i="11" s="1"/>
  <c r="I35" i="11" s="1"/>
  <c r="H63" i="11"/>
  <c r="I63" i="11" s="1"/>
  <c r="I61" i="11" s="1"/>
  <c r="I64" i="11"/>
  <c r="E109" i="11"/>
  <c r="H75" i="11"/>
  <c r="H74" i="11" s="1"/>
  <c r="I74" i="11" s="1"/>
  <c r="I79" i="11"/>
  <c r="I75" i="11" s="1"/>
  <c r="H99" i="11"/>
  <c r="H97" i="11" s="1"/>
  <c r="H90" i="11" s="1"/>
  <c r="I100" i="11"/>
  <c r="I99" i="11" s="1"/>
  <c r="I97" i="11" s="1"/>
  <c r="H109" i="11"/>
  <c r="I160" i="11"/>
  <c r="I157" i="11" s="1"/>
  <c r="I156" i="11" s="1"/>
  <c r="F113" i="11"/>
  <c r="F110" i="11" s="1"/>
  <c r="F116" i="11"/>
  <c r="D110" i="11"/>
  <c r="G90" i="11"/>
  <c r="I94" i="11"/>
  <c r="I93" i="11" s="1"/>
  <c r="I91" i="11" s="1"/>
  <c r="H53" i="11"/>
  <c r="I54" i="11"/>
  <c r="E5" i="11"/>
  <c r="F8" i="11"/>
  <c r="D90" i="11"/>
  <c r="G109" i="11"/>
  <c r="I109" i="11"/>
  <c r="F154" i="16" l="1"/>
  <c r="F127" i="16"/>
  <c r="F103" i="16"/>
  <c r="D109" i="11"/>
  <c r="D162" i="11" s="1"/>
  <c r="H61" i="11"/>
  <c r="F145" i="11"/>
  <c r="E446" i="16"/>
  <c r="F446" i="16" s="1"/>
  <c r="F447" i="16"/>
  <c r="F1019" i="16"/>
  <c r="I90" i="11"/>
  <c r="F109" i="11"/>
  <c r="H51" i="11"/>
  <c r="H28" i="11" s="1"/>
  <c r="I53" i="11"/>
  <c r="I51" i="11" s="1"/>
  <c r="E4" i="11"/>
  <c r="F4" i="11" s="1"/>
  <c r="F5" i="11"/>
  <c r="I28" i="11" l="1"/>
  <c r="H162" i="11"/>
  <c r="I162" i="11" s="1"/>
  <c r="E1345" i="16"/>
  <c r="E1449" i="16" s="1"/>
  <c r="E162" i="11"/>
  <c r="F162" i="11" s="1"/>
  <c r="E18" i="7" l="1"/>
  <c r="D18" i="7"/>
  <c r="F21" i="7"/>
  <c r="F20" i="7"/>
  <c r="F19" i="7"/>
  <c r="F28" i="7"/>
  <c r="F27" i="7"/>
  <c r="F26" i="7"/>
  <c r="F25" i="7"/>
  <c r="F24" i="7"/>
  <c r="F23" i="7"/>
  <c r="E22" i="7"/>
  <c r="D22" i="7"/>
  <c r="G12" i="6"/>
  <c r="F10" i="6"/>
  <c r="F8" i="6" s="1"/>
  <c r="E10" i="6"/>
  <c r="F9" i="6"/>
  <c r="E9" i="6"/>
  <c r="F227" i="5"/>
  <c r="F226" i="5"/>
  <c r="F18" i="7" l="1"/>
  <c r="D17" i="7"/>
  <c r="D16" i="7" s="1"/>
  <c r="D15" i="7" s="1"/>
  <c r="G10" i="6"/>
  <c r="F22" i="7"/>
  <c r="E17" i="7"/>
  <c r="E16" i="7" s="1"/>
  <c r="F16" i="7" l="1"/>
  <c r="F17" i="7"/>
  <c r="E15" i="7"/>
  <c r="F15" i="7" s="1"/>
  <c r="F80" i="1"/>
  <c r="F387" i="1"/>
  <c r="F386" i="1" s="1"/>
  <c r="F391" i="1" s="1"/>
  <c r="E387" i="1"/>
  <c r="E386" i="1" s="1"/>
  <c r="F388" i="1"/>
  <c r="F392" i="1" s="1"/>
  <c r="E388" i="1"/>
  <c r="G390" i="1"/>
  <c r="G389" i="1"/>
  <c r="F317" i="1"/>
  <c r="E317" i="1"/>
  <c r="G319" i="1"/>
  <c r="F236" i="1"/>
  <c r="E236" i="1"/>
  <c r="F54" i="1"/>
  <c r="F52" i="1" s="1"/>
  <c r="G388" i="1" l="1"/>
  <c r="G387" i="1"/>
  <c r="F383" i="1"/>
  <c r="F381" i="1" s="1"/>
  <c r="E383" i="1"/>
  <c r="E381" i="1" s="1"/>
  <c r="G385" i="1"/>
  <c r="F382" i="1"/>
  <c r="E382" i="1"/>
  <c r="F206" i="1"/>
  <c r="E206" i="1"/>
  <c r="G212" i="1"/>
  <c r="F140" i="1"/>
  <c r="G125" i="1"/>
  <c r="F360" i="1"/>
  <c r="F358" i="1" s="1"/>
  <c r="E360" i="1"/>
  <c r="E358" i="1" s="1"/>
  <c r="F361" i="1"/>
  <c r="E361" i="1"/>
  <c r="F72" i="1"/>
  <c r="F70" i="1" s="1"/>
  <c r="E72" i="1"/>
  <c r="E70" i="1" s="1"/>
  <c r="E332" i="1" s="1"/>
  <c r="F71" i="1"/>
  <c r="E71" i="1"/>
  <c r="G386" i="1" l="1"/>
  <c r="G99" i="1"/>
  <c r="G97" i="1"/>
  <c r="G37" i="15"/>
  <c r="E4" i="12" l="1"/>
  <c r="F24" i="9" l="1"/>
  <c r="F23" i="9"/>
  <c r="F22" i="9"/>
  <c r="F21" i="9"/>
  <c r="E20" i="9"/>
  <c r="E15" i="9" s="1"/>
  <c r="D20" i="9"/>
  <c r="D15" i="9" s="1"/>
  <c r="F19" i="9"/>
  <c r="F18" i="9"/>
  <c r="F17" i="9"/>
  <c r="E16" i="9"/>
  <c r="F16" i="9" s="1"/>
  <c r="D16" i="9"/>
  <c r="F34" i="9"/>
  <c r="F33" i="9"/>
  <c r="F32" i="9"/>
  <c r="F31" i="9"/>
  <c r="F30" i="9"/>
  <c r="F29" i="9"/>
  <c r="F28" i="9"/>
  <c r="E27" i="9"/>
  <c r="D27" i="9"/>
  <c r="D26" i="9" s="1"/>
  <c r="D25" i="9" s="1"/>
  <c r="G7" i="8"/>
  <c r="F6" i="8"/>
  <c r="E6" i="8"/>
  <c r="E4" i="8" s="1"/>
  <c r="G5" i="8"/>
  <c r="E304" i="5"/>
  <c r="E299" i="5" s="1"/>
  <c r="D304" i="5"/>
  <c r="D299" i="5" s="1"/>
  <c r="F305" i="5"/>
  <c r="F308" i="5"/>
  <c r="F307" i="5"/>
  <c r="F306" i="5"/>
  <c r="F303" i="5"/>
  <c r="D300" i="5"/>
  <c r="F301" i="5"/>
  <c r="E266" i="5"/>
  <c r="F267" i="5"/>
  <c r="F268" i="5"/>
  <c r="F270" i="5"/>
  <c r="F271" i="5"/>
  <c r="F272" i="5"/>
  <c r="F273" i="5"/>
  <c r="F274" i="5"/>
  <c r="F336" i="5"/>
  <c r="F335" i="5"/>
  <c r="F334" i="5"/>
  <c r="F333" i="5"/>
  <c r="E332" i="5"/>
  <c r="D332" i="5"/>
  <c r="E331" i="5"/>
  <c r="F331" i="5" s="1"/>
  <c r="D331" i="5"/>
  <c r="F330" i="5"/>
  <c r="F329" i="5"/>
  <c r="F328" i="5"/>
  <c r="F327" i="5"/>
  <c r="E326" i="5"/>
  <c r="D326" i="5"/>
  <c r="D325" i="5" s="1"/>
  <c r="E136" i="5"/>
  <c r="D136" i="5"/>
  <c r="E77" i="5"/>
  <c r="G75" i="4"/>
  <c r="F74" i="4"/>
  <c r="F70" i="4" s="1"/>
  <c r="E74" i="4"/>
  <c r="E70" i="4" s="1"/>
  <c r="G69" i="4"/>
  <c r="F68" i="4"/>
  <c r="E68" i="4"/>
  <c r="D14" i="9" l="1"/>
  <c r="G68" i="4"/>
  <c r="F20" i="9"/>
  <c r="F27" i="9"/>
  <c r="E26" i="9"/>
  <c r="E25" i="9" s="1"/>
  <c r="E14" i="9" s="1"/>
  <c r="G6" i="8"/>
  <c r="F4" i="8"/>
  <c r="F304" i="5"/>
  <c r="F302" i="5"/>
  <c r="E300" i="5"/>
  <c r="D324" i="5"/>
  <c r="D309" i="5" s="1"/>
  <c r="D265" i="5"/>
  <c r="D264" i="5" s="1"/>
  <c r="D263" i="5" s="1"/>
  <c r="F326" i="5"/>
  <c r="F266" i="5"/>
  <c r="E265" i="5"/>
  <c r="E264" i="5" s="1"/>
  <c r="E263" i="5" s="1"/>
  <c r="F332" i="5"/>
  <c r="E325" i="5"/>
  <c r="G74" i="4"/>
  <c r="G4" i="8" l="1"/>
  <c r="F26" i="9"/>
  <c r="F15" i="9"/>
  <c r="F300" i="5"/>
  <c r="F299" i="5"/>
  <c r="F264" i="5"/>
  <c r="F265" i="5"/>
  <c r="F263" i="5"/>
  <c r="F325" i="5"/>
  <c r="E324" i="5"/>
  <c r="E309" i="5" s="1"/>
  <c r="F303" i="1"/>
  <c r="E303" i="1"/>
  <c r="E373" i="1"/>
  <c r="F373" i="1"/>
  <c r="F338" i="1"/>
  <c r="E338" i="1"/>
  <c r="G341" i="1"/>
  <c r="G340" i="1"/>
  <c r="F307" i="1"/>
  <c r="F302" i="1" s="1"/>
  <c r="F299" i="1"/>
  <c r="E299" i="1"/>
  <c r="F263" i="1"/>
  <c r="E263" i="1"/>
  <c r="F264" i="1"/>
  <c r="F243" i="1" s="1"/>
  <c r="E264" i="1"/>
  <c r="E243" i="1" s="1"/>
  <c r="G268" i="1"/>
  <c r="G267" i="1"/>
  <c r="G266" i="1"/>
  <c r="G338" i="1" l="1"/>
  <c r="F25" i="9"/>
  <c r="F14" i="9"/>
  <c r="F324" i="5"/>
  <c r="G263" i="1"/>
  <c r="F220" i="1"/>
  <c r="E220" i="1"/>
  <c r="G316" i="1"/>
  <c r="G315" i="1"/>
  <c r="G314" i="1"/>
  <c r="G313" i="1"/>
  <c r="E307" i="1"/>
  <c r="E302" i="1" s="1"/>
  <c r="G226" i="1"/>
  <c r="G326" i="1"/>
  <c r="G325" i="1"/>
  <c r="G324" i="1"/>
  <c r="G323" i="1"/>
  <c r="G322" i="1"/>
  <c r="F191" i="1"/>
  <c r="E191" i="1"/>
  <c r="F190" i="1"/>
  <c r="E190" i="1"/>
  <c r="G199" i="1"/>
  <c r="G188" i="1"/>
  <c r="F171" i="1"/>
  <c r="E171" i="1"/>
  <c r="G173" i="1"/>
  <c r="G82" i="1"/>
  <c r="F5" i="1"/>
  <c r="E5" i="1"/>
  <c r="G302" i="1" l="1"/>
  <c r="G307" i="1"/>
  <c r="G317" i="1"/>
  <c r="G26" i="15" l="1"/>
  <c r="D10" i="12"/>
  <c r="C10" i="12"/>
  <c r="E9" i="12"/>
  <c r="E8" i="12"/>
  <c r="E6" i="12"/>
  <c r="E5" i="12"/>
  <c r="E10" i="12" l="1"/>
  <c r="E7" i="12"/>
  <c r="G36" i="15" l="1"/>
  <c r="G35" i="15"/>
  <c r="G34" i="15"/>
  <c r="G33" i="15"/>
  <c r="G32" i="15"/>
  <c r="G31" i="15"/>
  <c r="G30" i="15"/>
  <c r="G29" i="15"/>
  <c r="G28" i="15"/>
  <c r="G27" i="15"/>
  <c r="G25" i="15"/>
  <c r="G24" i="15"/>
  <c r="G23" i="15"/>
  <c r="G22" i="15"/>
  <c r="G21" i="15"/>
  <c r="G20" i="15"/>
  <c r="G19" i="15"/>
  <c r="G17" i="15"/>
  <c r="G16" i="15"/>
  <c r="E14" i="15"/>
  <c r="E13" i="15" s="1"/>
  <c r="G10" i="15"/>
  <c r="G8" i="15"/>
  <c r="G7" i="15"/>
  <c r="E4" i="15"/>
  <c r="E3" i="15" s="1"/>
  <c r="G38" i="10"/>
  <c r="G37" i="10"/>
  <c r="G36" i="10"/>
  <c r="G35" i="10"/>
  <c r="G34" i="10"/>
  <c r="G33" i="10"/>
  <c r="G32" i="10"/>
  <c r="E31" i="10"/>
  <c r="E29" i="10" s="1"/>
  <c r="E28" i="10" s="1"/>
  <c r="G30" i="10"/>
  <c r="G26" i="10"/>
  <c r="G25" i="10"/>
  <c r="G24" i="10"/>
  <c r="G23" i="10"/>
  <c r="G22" i="10"/>
  <c r="G21" i="10"/>
  <c r="F20" i="10"/>
  <c r="E20" i="10"/>
  <c r="E18" i="10" s="1"/>
  <c r="E17" i="10" s="1"/>
  <c r="E16" i="10" s="1"/>
  <c r="G19" i="10"/>
  <c r="G11" i="10"/>
  <c r="G9" i="10"/>
  <c r="G7" i="10"/>
  <c r="F6" i="10"/>
  <c r="E6" i="10"/>
  <c r="G5" i="10"/>
  <c r="F4" i="10"/>
  <c r="F8" i="10" s="1"/>
  <c r="E4" i="10"/>
  <c r="E8" i="10" s="1"/>
  <c r="E10" i="10" s="1"/>
  <c r="G12" i="8"/>
  <c r="G11" i="8"/>
  <c r="F13" i="9"/>
  <c r="F12" i="9"/>
  <c r="F11" i="9"/>
  <c r="F10" i="9"/>
  <c r="F9" i="9"/>
  <c r="E8" i="9"/>
  <c r="E4" i="9" s="1"/>
  <c r="E3" i="9" s="1"/>
  <c r="E35" i="9" s="1"/>
  <c r="D8" i="9"/>
  <c r="F7" i="9"/>
  <c r="F6" i="9"/>
  <c r="F5" i="9"/>
  <c r="D4" i="9"/>
  <c r="D3" i="9" s="1"/>
  <c r="D35" i="9" s="1"/>
  <c r="G19" i="8"/>
  <c r="G17" i="8"/>
  <c r="G15" i="8"/>
  <c r="G14" i="8"/>
  <c r="F13" i="8"/>
  <c r="E13" i="8"/>
  <c r="F10" i="8"/>
  <c r="E10" i="8"/>
  <c r="G9" i="8"/>
  <c r="F14" i="7"/>
  <c r="F13" i="7"/>
  <c r="F12" i="7"/>
  <c r="F11" i="7"/>
  <c r="F9" i="7"/>
  <c r="F8" i="7"/>
  <c r="E7" i="7"/>
  <c r="E5" i="7" s="1"/>
  <c r="E4" i="7" s="1"/>
  <c r="D7" i="7"/>
  <c r="D5" i="7" s="1"/>
  <c r="D4" i="7" s="1"/>
  <c r="D3" i="7" s="1"/>
  <c r="D29" i="7" s="1"/>
  <c r="F6" i="7"/>
  <c r="G16" i="6"/>
  <c r="F14" i="6"/>
  <c r="G14" i="6" s="1"/>
  <c r="E14" i="6"/>
  <c r="G7" i="6"/>
  <c r="F6" i="6"/>
  <c r="F4" i="6" s="1"/>
  <c r="F13" i="6" s="1"/>
  <c r="E6" i="6"/>
  <c r="E4" i="6" s="1"/>
  <c r="E13" i="6" s="1"/>
  <c r="G5" i="6"/>
  <c r="F298" i="5"/>
  <c r="F297" i="5"/>
  <c r="F296" i="5"/>
  <c r="F294" i="5"/>
  <c r="F293" i="5"/>
  <c r="F292" i="5"/>
  <c r="F291" i="5"/>
  <c r="F290" i="5"/>
  <c r="F289" i="5"/>
  <c r="F288" i="5"/>
  <c r="F287" i="5"/>
  <c r="F286" i="5"/>
  <c r="F285" i="5"/>
  <c r="E284" i="5"/>
  <c r="D284" i="5"/>
  <c r="F283" i="5"/>
  <c r="F282" i="5"/>
  <c r="F281" i="5"/>
  <c r="F280" i="5"/>
  <c r="F279" i="5"/>
  <c r="E278" i="5"/>
  <c r="D278" i="5"/>
  <c r="F262" i="5"/>
  <c r="F261" i="5"/>
  <c r="F260" i="5"/>
  <c r="F259" i="5"/>
  <c r="F258" i="5"/>
  <c r="F257" i="5"/>
  <c r="E256" i="5"/>
  <c r="E254" i="5" s="1"/>
  <c r="E253" i="5" s="1"/>
  <c r="D256" i="5"/>
  <c r="D254" i="5" s="1"/>
  <c r="F255" i="5"/>
  <c r="F238" i="5"/>
  <c r="F237" i="5"/>
  <c r="F236" i="5"/>
  <c r="F235" i="5"/>
  <c r="F234" i="5"/>
  <c r="E233" i="5"/>
  <c r="D233" i="5"/>
  <c r="F231" i="5"/>
  <c r="F230" i="5"/>
  <c r="F228" i="5"/>
  <c r="F210" i="5"/>
  <c r="F209" i="5"/>
  <c r="F208" i="5"/>
  <c r="F207" i="5"/>
  <c r="F206" i="5"/>
  <c r="E205" i="5"/>
  <c r="D205" i="5"/>
  <c r="F204" i="5"/>
  <c r="F202" i="5"/>
  <c r="F201" i="5"/>
  <c r="F200" i="5"/>
  <c r="F199" i="5"/>
  <c r="F198" i="5"/>
  <c r="F197" i="5"/>
  <c r="F196" i="5"/>
  <c r="F195" i="5"/>
  <c r="F194" i="5"/>
  <c r="F193" i="5"/>
  <c r="F192" i="5"/>
  <c r="F190" i="5"/>
  <c r="F189" i="5"/>
  <c r="F186" i="5"/>
  <c r="F185" i="5"/>
  <c r="F184" i="5"/>
  <c r="F183" i="5"/>
  <c r="F182" i="5"/>
  <c r="F181" i="5"/>
  <c r="F180" i="5"/>
  <c r="F179" i="5"/>
  <c r="F178" i="5"/>
  <c r="F177" i="5"/>
  <c r="F148" i="5"/>
  <c r="F147" i="5"/>
  <c r="F146" i="5"/>
  <c r="F144" i="5"/>
  <c r="F143" i="5"/>
  <c r="F142" i="5"/>
  <c r="F141" i="5"/>
  <c r="E140" i="5"/>
  <c r="D140" i="5"/>
  <c r="F139" i="5"/>
  <c r="F138" i="5"/>
  <c r="F137" i="5"/>
  <c r="F133" i="5"/>
  <c r="F132" i="5"/>
  <c r="F131" i="5"/>
  <c r="F130" i="5"/>
  <c r="F129" i="5"/>
  <c r="F128" i="5"/>
  <c r="F127" i="5"/>
  <c r="F126" i="5"/>
  <c r="F125" i="5"/>
  <c r="E124" i="5"/>
  <c r="D124" i="5"/>
  <c r="D123" i="5" s="1"/>
  <c r="D122" i="5" s="1"/>
  <c r="F108" i="5"/>
  <c r="F107" i="5"/>
  <c r="F106" i="5"/>
  <c r="F105" i="5"/>
  <c r="E104" i="5"/>
  <c r="D104" i="5"/>
  <c r="F103" i="5"/>
  <c r="F101" i="5"/>
  <c r="F100" i="5"/>
  <c r="F99" i="5"/>
  <c r="F98" i="5"/>
  <c r="F97" i="5"/>
  <c r="F96" i="5"/>
  <c r="F95" i="5"/>
  <c r="F94" i="5"/>
  <c r="F93" i="5"/>
  <c r="F91" i="5"/>
  <c r="F90" i="5"/>
  <c r="F89" i="5"/>
  <c r="F88" i="5"/>
  <c r="F87" i="5"/>
  <c r="E86" i="5"/>
  <c r="D86" i="5"/>
  <c r="F83" i="5"/>
  <c r="F82" i="5"/>
  <c r="F81" i="5"/>
  <c r="F80" i="5"/>
  <c r="F79" i="5"/>
  <c r="F78" i="5"/>
  <c r="D77" i="5"/>
  <c r="F76" i="5"/>
  <c r="F75" i="5"/>
  <c r="F74" i="5"/>
  <c r="E73" i="5"/>
  <c r="D73" i="5"/>
  <c r="F69" i="5"/>
  <c r="F68" i="5"/>
  <c r="F67" i="5"/>
  <c r="F66" i="5"/>
  <c r="F65" i="5"/>
  <c r="F64" i="5"/>
  <c r="F63" i="5"/>
  <c r="F62" i="5"/>
  <c r="F61" i="5"/>
  <c r="F60" i="5"/>
  <c r="E59" i="5"/>
  <c r="D59" i="5"/>
  <c r="F58" i="5"/>
  <c r="F57" i="5"/>
  <c r="F56" i="5"/>
  <c r="E55" i="5"/>
  <c r="D55" i="5"/>
  <c r="F77" i="4"/>
  <c r="F79" i="4" s="1"/>
  <c r="E77" i="4"/>
  <c r="E79" i="4" s="1"/>
  <c r="G67" i="4"/>
  <c r="F66" i="4"/>
  <c r="F64" i="4" s="1"/>
  <c r="E66" i="4"/>
  <c r="E64" i="4" s="1"/>
  <c r="G63" i="4"/>
  <c r="F62" i="4"/>
  <c r="F60" i="4" s="1"/>
  <c r="E62" i="4"/>
  <c r="E60" i="4" s="1"/>
  <c r="G59" i="4"/>
  <c r="F58" i="4"/>
  <c r="E58" i="4"/>
  <c r="E56" i="4" s="1"/>
  <c r="G51" i="4"/>
  <c r="F50" i="4"/>
  <c r="F48" i="4" s="1"/>
  <c r="E50" i="4"/>
  <c r="E48" i="4" s="1"/>
  <c r="G45" i="4"/>
  <c r="F44" i="4"/>
  <c r="E44" i="4"/>
  <c r="G35" i="4"/>
  <c r="F34" i="4"/>
  <c r="E34" i="4"/>
  <c r="G33" i="4"/>
  <c r="F32" i="4"/>
  <c r="E32" i="4"/>
  <c r="G27" i="4"/>
  <c r="F26" i="4"/>
  <c r="E26" i="4"/>
  <c r="G25" i="4"/>
  <c r="F24" i="4"/>
  <c r="E24" i="4"/>
  <c r="G21" i="4"/>
  <c r="F20" i="4"/>
  <c r="E20" i="4"/>
  <c r="E18" i="4" s="1"/>
  <c r="F22" i="4" l="1"/>
  <c r="E22" i="4"/>
  <c r="E15" i="6"/>
  <c r="D253" i="5"/>
  <c r="D252" i="5" s="1"/>
  <c r="E223" i="5"/>
  <c r="E222" i="5" s="1"/>
  <c r="F145" i="5"/>
  <c r="E85" i="5"/>
  <c r="E84" i="5" s="1"/>
  <c r="D85" i="5"/>
  <c r="D84" i="5" s="1"/>
  <c r="G24" i="4"/>
  <c r="E54" i="5"/>
  <c r="E53" i="5" s="1"/>
  <c r="D72" i="5"/>
  <c r="D71" i="5" s="1"/>
  <c r="F77" i="5"/>
  <c r="F92" i="5"/>
  <c r="F229" i="5"/>
  <c r="D277" i="5"/>
  <c r="D276" i="5" s="1"/>
  <c r="D275" i="5" s="1"/>
  <c r="F284" i="5"/>
  <c r="F295" i="5"/>
  <c r="G58" i="4"/>
  <c r="E175" i="5"/>
  <c r="E174" i="5" s="1"/>
  <c r="E173" i="5" s="1"/>
  <c r="G15" i="15"/>
  <c r="F14" i="15"/>
  <c r="F13" i="15" s="1"/>
  <c r="G13" i="15" s="1"/>
  <c r="G5" i="15"/>
  <c r="G31" i="10"/>
  <c r="G6" i="10"/>
  <c r="G34" i="4"/>
  <c r="F136" i="5"/>
  <c r="F205" i="5"/>
  <c r="E27" i="10"/>
  <c r="E39" i="10" s="1"/>
  <c r="G66" i="4"/>
  <c r="F55" i="5"/>
  <c r="F73" i="5"/>
  <c r="F124" i="5"/>
  <c r="G20" i="10"/>
  <c r="E30" i="4"/>
  <c r="D135" i="5"/>
  <c r="D134" i="5" s="1"/>
  <c r="D121" i="5" s="1"/>
  <c r="G44" i="4"/>
  <c r="G62" i="4"/>
  <c r="F4" i="7"/>
  <c r="F4" i="15"/>
  <c r="F18" i="10"/>
  <c r="G18" i="10" s="1"/>
  <c r="F29" i="10"/>
  <c r="F10" i="10"/>
  <c r="G10" i="10" s="1"/>
  <c r="G8" i="10"/>
  <c r="G4" i="10"/>
  <c r="F8" i="8"/>
  <c r="F16" i="8" s="1"/>
  <c r="G10" i="8"/>
  <c r="E8" i="8"/>
  <c r="G13" i="8"/>
  <c r="F8" i="9"/>
  <c r="F3" i="9"/>
  <c r="F4" i="9"/>
  <c r="F7" i="7"/>
  <c r="E3" i="7"/>
  <c r="E29" i="7" s="1"/>
  <c r="F5" i="7"/>
  <c r="G6" i="6"/>
  <c r="G4" i="6"/>
  <c r="G8" i="6"/>
  <c r="E252" i="5"/>
  <c r="F104" i="5"/>
  <c r="F140" i="5"/>
  <c r="F278" i="5"/>
  <c r="F59" i="5"/>
  <c r="F188" i="5"/>
  <c r="F224" i="5"/>
  <c r="F233" i="5"/>
  <c r="F176" i="5"/>
  <c r="F256" i="5"/>
  <c r="D54" i="5"/>
  <c r="D53" i="5" s="1"/>
  <c r="D52" i="5" s="1"/>
  <c r="E135" i="5"/>
  <c r="D175" i="5"/>
  <c r="D174" i="5" s="1"/>
  <c r="D173" i="5" s="1"/>
  <c r="D223" i="5"/>
  <c r="D222" i="5" s="1"/>
  <c r="D221" i="5" s="1"/>
  <c r="E277" i="5"/>
  <c r="F86" i="5"/>
  <c r="F254" i="5"/>
  <c r="E72" i="5"/>
  <c r="E123" i="5"/>
  <c r="G26" i="4"/>
  <c r="G32" i="4"/>
  <c r="G48" i="4"/>
  <c r="G20" i="4"/>
  <c r="F18" i="4"/>
  <c r="G50" i="4"/>
  <c r="G64" i="4"/>
  <c r="F30" i="4"/>
  <c r="F56" i="4"/>
  <c r="D337" i="5" l="1"/>
  <c r="E78" i="4"/>
  <c r="F78" i="4"/>
  <c r="G29" i="10"/>
  <c r="F28" i="10"/>
  <c r="F149" i="5"/>
  <c r="D70" i="5"/>
  <c r="E16" i="8"/>
  <c r="E18" i="8" s="1"/>
  <c r="F253" i="5"/>
  <c r="G56" i="4"/>
  <c r="F252" i="5"/>
  <c r="F85" i="5"/>
  <c r="F84" i="5"/>
  <c r="G42" i="4"/>
  <c r="G60" i="4"/>
  <c r="G22" i="4"/>
  <c r="G14" i="15"/>
  <c r="G30" i="4"/>
  <c r="F17" i="10"/>
  <c r="G17" i="10" s="1"/>
  <c r="F18" i="8"/>
  <c r="G4" i="15"/>
  <c r="F3" i="15"/>
  <c r="G3" i="15" s="1"/>
  <c r="F27" i="10"/>
  <c r="G27" i="10" s="1"/>
  <c r="G8" i="8"/>
  <c r="F3" i="7"/>
  <c r="F29" i="7"/>
  <c r="G13" i="6"/>
  <c r="F15" i="6"/>
  <c r="G15" i="6" s="1"/>
  <c r="F54" i="5"/>
  <c r="F222" i="5"/>
  <c r="E221" i="5"/>
  <c r="F53" i="5"/>
  <c r="E52" i="5"/>
  <c r="F277" i="5"/>
  <c r="E276" i="5"/>
  <c r="E275" i="5" s="1"/>
  <c r="F135" i="5"/>
  <c r="E134" i="5"/>
  <c r="F134" i="5" s="1"/>
  <c r="F223" i="5"/>
  <c r="E71" i="5"/>
  <c r="E70" i="5" s="1"/>
  <c r="F72" i="5"/>
  <c r="F123" i="5"/>
  <c r="E122" i="5"/>
  <c r="F175" i="5"/>
  <c r="F174" i="5"/>
  <c r="F173" i="5"/>
  <c r="G18" i="4"/>
  <c r="G18" i="8" l="1"/>
  <c r="F221" i="5"/>
  <c r="G78" i="4"/>
  <c r="G70" i="4"/>
  <c r="F16" i="10"/>
  <c r="G28" i="10"/>
  <c r="G16" i="8"/>
  <c r="F52" i="5"/>
  <c r="F71" i="5"/>
  <c r="F70" i="5"/>
  <c r="F276" i="5"/>
  <c r="F275" i="5"/>
  <c r="F122" i="5"/>
  <c r="E121" i="5"/>
  <c r="F121" i="5" s="1"/>
  <c r="G76" i="4"/>
  <c r="F53" i="1"/>
  <c r="F233" i="1"/>
  <c r="E233" i="1"/>
  <c r="F248" i="1"/>
  <c r="E248" i="1"/>
  <c r="F230" i="1"/>
  <c r="E230" i="1"/>
  <c r="G156" i="1"/>
  <c r="F117" i="1"/>
  <c r="F115" i="1" s="1"/>
  <c r="E117" i="1"/>
  <c r="E115" i="1" s="1"/>
  <c r="G119" i="1"/>
  <c r="F26" i="1"/>
  <c r="F24" i="1" s="1"/>
  <c r="E26" i="1"/>
  <c r="E24" i="1" s="1"/>
  <c r="F8" i="1"/>
  <c r="F6" i="1" s="1"/>
  <c r="E8" i="1"/>
  <c r="E6" i="1" s="1"/>
  <c r="G11" i="1"/>
  <c r="G10" i="1"/>
  <c r="G252" i="1"/>
  <c r="F221" i="1"/>
  <c r="E221" i="1"/>
  <c r="G202" i="1"/>
  <c r="G111" i="1"/>
  <c r="F81" i="1"/>
  <c r="F76" i="1" s="1"/>
  <c r="E81" i="1"/>
  <c r="E76" i="1" s="1"/>
  <c r="G66" i="1"/>
  <c r="E53" i="1"/>
  <c r="G55" i="1"/>
  <c r="G127" i="1"/>
  <c r="E80" i="1"/>
  <c r="F288" i="1"/>
  <c r="E288" i="1"/>
  <c r="G178" i="1"/>
  <c r="G177" i="1"/>
  <c r="G175" i="1"/>
  <c r="G174" i="1"/>
  <c r="G183" i="1"/>
  <c r="G47" i="1"/>
  <c r="G225" i="1"/>
  <c r="E42" i="1"/>
  <c r="E40" i="1" s="1"/>
  <c r="F200" i="1"/>
  <c r="F149" i="1" s="1"/>
  <c r="E200" i="1"/>
  <c r="E149" i="1" s="1"/>
  <c r="F42" i="1"/>
  <c r="F40" i="1" s="1"/>
  <c r="G48" i="1"/>
  <c r="E18" i="1"/>
  <c r="E16" i="1" s="1"/>
  <c r="F18" i="1"/>
  <c r="F16" i="1" s="1"/>
  <c r="G20" i="1"/>
  <c r="G44" i="1"/>
  <c r="G46" i="1"/>
  <c r="G49" i="1"/>
  <c r="G50" i="1"/>
  <c r="G60" i="1"/>
  <c r="E61" i="1"/>
  <c r="F61" i="1"/>
  <c r="G65" i="1"/>
  <c r="E77" i="1"/>
  <c r="F77" i="1"/>
  <c r="G79" i="1"/>
  <c r="G83" i="1"/>
  <c r="G87" i="1"/>
  <c r="F88" i="1"/>
  <c r="G90" i="1"/>
  <c r="G91" i="1"/>
  <c r="E107" i="1"/>
  <c r="E105" i="1" s="1"/>
  <c r="F107" i="1"/>
  <c r="F105" i="1" s="1"/>
  <c r="G110" i="1"/>
  <c r="E122" i="1"/>
  <c r="F122" i="1"/>
  <c r="G124" i="1"/>
  <c r="G126" i="1"/>
  <c r="E128" i="1"/>
  <c r="F128" i="1"/>
  <c r="G130" i="1"/>
  <c r="G131" i="1"/>
  <c r="E134" i="1"/>
  <c r="F134" i="1"/>
  <c r="G136" i="1"/>
  <c r="E140" i="1"/>
  <c r="G142" i="1"/>
  <c r="E143" i="1"/>
  <c r="F143" i="1"/>
  <c r="G145" i="1"/>
  <c r="E146" i="1"/>
  <c r="F146" i="1"/>
  <c r="G148" i="1"/>
  <c r="G187" i="1"/>
  <c r="G193" i="1"/>
  <c r="E207" i="1"/>
  <c r="E150" i="1" s="1"/>
  <c r="F207" i="1"/>
  <c r="F150" i="1" s="1"/>
  <c r="G210" i="1"/>
  <c r="G211" i="1"/>
  <c r="F213" i="1"/>
  <c r="G217" i="1"/>
  <c r="G223" i="1"/>
  <c r="G224" i="1"/>
  <c r="G228" i="1"/>
  <c r="G229" i="1"/>
  <c r="G235" i="1"/>
  <c r="E239" i="1"/>
  <c r="F239" i="1"/>
  <c r="G241" i="1"/>
  <c r="G247" i="1"/>
  <c r="G251" i="1"/>
  <c r="E253" i="1"/>
  <c r="F253" i="1"/>
  <c r="G255" i="1"/>
  <c r="G262" i="1"/>
  <c r="E270" i="1"/>
  <c r="F270" i="1"/>
  <c r="E271" i="1"/>
  <c r="F271" i="1"/>
  <c r="E283" i="1"/>
  <c r="F283" i="1"/>
  <c r="G283" i="1" s="1"/>
  <c r="E292" i="1"/>
  <c r="G295" i="1"/>
  <c r="G296" i="1"/>
  <c r="G301" i="1"/>
  <c r="E329" i="1"/>
  <c r="E327" i="1" s="1"/>
  <c r="F329" i="1"/>
  <c r="F327" i="1" s="1"/>
  <c r="G331" i="1"/>
  <c r="E336" i="1"/>
  <c r="F336" i="1"/>
  <c r="G342" i="1"/>
  <c r="E344" i="1"/>
  <c r="F344" i="1"/>
  <c r="G346" i="1"/>
  <c r="E352" i="1"/>
  <c r="F352" i="1"/>
  <c r="E353" i="1"/>
  <c r="F353" i="1"/>
  <c r="G356" i="1"/>
  <c r="G288" i="1" l="1"/>
  <c r="E132" i="1"/>
  <c r="G24" i="1"/>
  <c r="F347" i="1"/>
  <c r="F269" i="1"/>
  <c r="F132" i="1"/>
  <c r="G112" i="1"/>
  <c r="G392" i="1"/>
  <c r="G336" i="1"/>
  <c r="E333" i="1"/>
  <c r="E51" i="1"/>
  <c r="F51" i="1"/>
  <c r="G16" i="10"/>
  <c r="F39" i="10"/>
  <c r="E269" i="1"/>
  <c r="E242" i="1"/>
  <c r="F242" i="1"/>
  <c r="E219" i="1"/>
  <c r="F219" i="1"/>
  <c r="G154" i="1"/>
  <c r="G143" i="1"/>
  <c r="G244" i="1"/>
  <c r="G122" i="1"/>
  <c r="G233" i="1"/>
  <c r="G7" i="1"/>
  <c r="G61" i="1"/>
  <c r="G200" i="1"/>
  <c r="G256" i="1"/>
  <c r="G299" i="1"/>
  <c r="G327" i="1"/>
  <c r="G115" i="1"/>
  <c r="G248" i="1"/>
  <c r="G53" i="1"/>
  <c r="G344" i="1"/>
  <c r="E335" i="1"/>
  <c r="G146" i="1"/>
  <c r="F120" i="1"/>
  <c r="F75" i="1"/>
  <c r="G206" i="1"/>
  <c r="G190" i="1"/>
  <c r="G140" i="1"/>
  <c r="G77" i="1"/>
  <c r="G16" i="1"/>
  <c r="G42" i="1"/>
  <c r="G80" i="1"/>
  <c r="G213" i="1"/>
  <c r="G253" i="1"/>
  <c r="G239" i="1"/>
  <c r="G18" i="1"/>
  <c r="G329" i="1"/>
  <c r="G355" i="1"/>
  <c r="G292" i="1"/>
  <c r="G117" i="1"/>
  <c r="G180" i="1"/>
  <c r="G105" i="1"/>
  <c r="G40" i="1"/>
  <c r="G6" i="1"/>
  <c r="F335" i="1"/>
  <c r="G352" i="1"/>
  <c r="G221" i="1"/>
  <c r="G271" i="1"/>
  <c r="G128" i="1"/>
  <c r="G215" i="1"/>
  <c r="G107" i="1"/>
  <c r="G207" i="1"/>
  <c r="G353" i="1"/>
  <c r="G337" i="1"/>
  <c r="G134" i="1"/>
  <c r="E120" i="1"/>
  <c r="G354" i="1"/>
  <c r="E75" i="1"/>
  <c r="G8" i="1"/>
  <c r="G179" i="1"/>
  <c r="F35" i="9"/>
  <c r="G88" i="1"/>
  <c r="G39" i="10" l="1"/>
  <c r="F48" i="10"/>
  <c r="G48" i="10" s="1"/>
  <c r="F332" i="1"/>
  <c r="F337" i="5"/>
  <c r="F309" i="5"/>
  <c r="E395" i="1"/>
  <c r="G132" i="1"/>
  <c r="G150" i="1"/>
  <c r="G51" i="1"/>
  <c r="G219" i="1"/>
  <c r="G335" i="1"/>
  <c r="G242" i="1"/>
  <c r="G5" i="1"/>
  <c r="G75" i="1"/>
  <c r="G120" i="1"/>
  <c r="G269" i="1"/>
  <c r="G383" i="1" l="1"/>
  <c r="G378" i="1"/>
  <c r="G333" i="1"/>
  <c r="F395" i="1"/>
  <c r="F394" i="1"/>
  <c r="G395" i="1" l="1"/>
  <c r="G381" i="1"/>
  <c r="G391" i="1"/>
  <c r="G373" i="1"/>
  <c r="G171" i="1" l="1"/>
  <c r="G332" i="1" l="1"/>
  <c r="G394" i="1"/>
  <c r="G149" i="1"/>
  <c r="F728" i="16"/>
  <c r="D721" i="16"/>
  <c r="F721" i="16" s="1"/>
  <c r="D720" i="16" l="1"/>
  <c r="D483" i="16" s="1"/>
  <c r="F720" i="16" l="1"/>
  <c r="D1345" i="16"/>
  <c r="F483" i="16" l="1"/>
  <c r="F1345" i="16"/>
  <c r="D1449" i="16" l="1"/>
  <c r="F1449" i="16" s="1"/>
</calcChain>
</file>

<file path=xl/sharedStrings.xml><?xml version="1.0" encoding="utf-8"?>
<sst xmlns="http://schemas.openxmlformats.org/spreadsheetml/2006/main" count="3542" uniqueCount="831">
  <si>
    <t>1. Zestawienie planu i realizacji dochodów</t>
  </si>
  <si>
    <t>Dział</t>
  </si>
  <si>
    <t>Rozdział</t>
  </si>
  <si>
    <t>§</t>
  </si>
  <si>
    <t>Nazwa</t>
  </si>
  <si>
    <t>Plan ogółem</t>
  </si>
  <si>
    <t>Wykonanie</t>
  </si>
  <si>
    <t>%</t>
  </si>
  <si>
    <t>1</t>
  </si>
  <si>
    <t>2</t>
  </si>
  <si>
    <t>3</t>
  </si>
  <si>
    <t>4</t>
  </si>
  <si>
    <t>5</t>
  </si>
  <si>
    <t>bieżące</t>
  </si>
  <si>
    <t>010</t>
  </si>
  <si>
    <t>Rolnictwo i łowiectwo</t>
  </si>
  <si>
    <t xml:space="preserve">w tym z tytułu dotacji i środków na finansowanie wydatków na realizację zadań finansowanych z udziałem środków, o których mowa w art. 5 ust. 1 pkt 2 i 3 
</t>
  </si>
  <si>
    <t>01005</t>
  </si>
  <si>
    <t>Prace geodezyjno-urządzeniowe na potrzeby rolnictwa</t>
  </si>
  <si>
    <t>0690</t>
  </si>
  <si>
    <t>Wpływy z różnych opłat</t>
  </si>
  <si>
    <t>0920</t>
  </si>
  <si>
    <t>2110</t>
  </si>
  <si>
    <t>Dotacje celowe otrzymane z budżetu państwa na zadania bieżące z zakresu administracji rządowej oraz inne zadania zlecone ustawami realizowane przez powiat</t>
  </si>
  <si>
    <t>020</t>
  </si>
  <si>
    <t>Leśnictwo</t>
  </si>
  <si>
    <t>0,00</t>
  </si>
  <si>
    <t>02001</t>
  </si>
  <si>
    <t>Gospodarka leśna</t>
  </si>
  <si>
    <t>2460</t>
  </si>
  <si>
    <t>Środki otrzymane od pozostałych jednostek zaliczanych do sektora finansów publicznych na realizacje zadań bieżących jednostek zaliczanych do sektora finansów publicznych</t>
  </si>
  <si>
    <t>600</t>
  </si>
  <si>
    <t>Transport i łączność</t>
  </si>
  <si>
    <t>60014</t>
  </si>
  <si>
    <t>Drogi publiczne powiatowe</t>
  </si>
  <si>
    <t>0970</t>
  </si>
  <si>
    <t>Wpływy z różnych dochodów</t>
  </si>
  <si>
    <t>700</t>
  </si>
  <si>
    <t>Gospodarka mieszkaniowa</t>
  </si>
  <si>
    <t>70005</t>
  </si>
  <si>
    <t>Gospodarka gruntami i nieruchomościami</t>
  </si>
  <si>
    <t>0470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</si>
  <si>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</si>
  <si>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</si>
  <si>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0830</t>
  </si>
  <si>
    <t>Wpływy z usług</t>
  </si>
  <si>
    <t>2360</t>
  </si>
  <si>
    <t>Dochody jednostek samorządu terytorialnego związane z realizacją zadań z zakresu administracji rządowej oraz innych zadań zleconych ustawami</t>
  </si>
  <si>
    <t>710</t>
  </si>
  <si>
    <t>Działalność usługowa</t>
  </si>
  <si>
    <t>71012</t>
  </si>
  <si>
    <t>71015</t>
  </si>
  <si>
    <t>Nadzór budowlany</t>
  </si>
  <si>
    <t>Wpływy z róznych dochodów</t>
  </si>
  <si>
    <t>720</t>
  </si>
  <si>
    <t>Informatyka</t>
  </si>
  <si>
    <t>72095</t>
  </si>
  <si>
    <t>Pozostała działalność</t>
  </si>
  <si>
    <t>750</t>
  </si>
  <si>
    <t>Administracja publiczna</t>
  </si>
  <si>
    <t>75011</t>
  </si>
  <si>
    <t>Urzędy wojewódzkie</t>
  </si>
  <si>
    <t>75020</t>
  </si>
  <si>
    <t>Starostwa powiatowe</t>
  </si>
  <si>
    <t>75045</t>
  </si>
  <si>
    <t>Kwalifikacja wojskowa</t>
  </si>
  <si>
    <t>2120</t>
  </si>
  <si>
    <t>Dotacje celowe otrzymane z budżetu państwa na zadania bieżące realizowane przez powiat na podstawie porozumień z organami administracji rządowej</t>
  </si>
  <si>
    <t>754</t>
  </si>
  <si>
    <t>Bezpieczeństwo publiczne i ochrona przeciwpożarowa</t>
  </si>
  <si>
    <t>75411</t>
  </si>
  <si>
    <t>Komendy powiatowe Państwowej Straży Pożarnej</t>
  </si>
  <si>
    <t>756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</si>
  <si>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</si>
  <si>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</si>
  <si>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</si>
  <si>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0420</t>
  </si>
  <si>
    <t>Wpływy z opłaty komunikacyjnej</t>
  </si>
  <si>
    <t>0490</t>
  </si>
  <si>
    <t>Wpływy z innych lokalnych opłat pobieranych przez jednostki samorządu terytorialnego na podstawie odrębnych ustaw</t>
  </si>
  <si>
    <t>0590</t>
  </si>
  <si>
    <t>Wpływy z opłat za koncesje i licencje</t>
  </si>
  <si>
    <t>75622</t>
  </si>
  <si>
    <t>Udziały powiatów w podatkach stanowiących dochód budżetu państwa</t>
  </si>
  <si>
    <t>0010</t>
  </si>
  <si>
    <t>0020</t>
  </si>
  <si>
    <t>758</t>
  </si>
  <si>
    <t>Różne rozliczenia</t>
  </si>
  <si>
    <t>75801</t>
  </si>
  <si>
    <t>Część oświatowa subwencji ogólnej dla jednostek samorządu terytorialnego</t>
  </si>
  <si>
    <t>2920</t>
  </si>
  <si>
    <t>Subwencje ogólne z budżetu państwa</t>
  </si>
  <si>
    <t>75803</t>
  </si>
  <si>
    <t>Część wyrównawcza subwencji ogólnej dla powiatów</t>
  </si>
  <si>
    <t>75814</t>
  </si>
  <si>
    <t>Różne rozliczenia finansowe</t>
  </si>
  <si>
    <t>75832</t>
  </si>
  <si>
    <t>Część równoważąca subwencji ogólnej dla powiatów</t>
  </si>
  <si>
    <t>801</t>
  </si>
  <si>
    <t>Oświata i wychowanie</t>
  </si>
  <si>
    <t>80120</t>
  </si>
  <si>
    <t>Licea ogólnokształcące</t>
  </si>
  <si>
    <t>80130</t>
  </si>
  <si>
    <t>Szkoły zawodowe</t>
  </si>
  <si>
    <t>2701</t>
  </si>
  <si>
    <t>Środki na dofinansowanie własnych zadań bieżących gmin (związków gmin), powiatów (związków powiatów), samorządów województw, pozyskane z innych źródeł</t>
  </si>
  <si>
    <t>80140</t>
  </si>
  <si>
    <t>Centra kształcenia ustawicznego i praktycznego oraz ośrodki dokształcania zawodowego</t>
  </si>
  <si>
    <t>80195</t>
  </si>
  <si>
    <t>851</t>
  </si>
  <si>
    <t>Ochrona zdrowia</t>
  </si>
  <si>
    <t>85156</t>
  </si>
  <si>
    <t>Składki na ubezpieczenie zdrowotne oraz świadczenia dla osób nie objętych obowiązkiem ubezpieczenia zdrowotnego</t>
  </si>
  <si>
    <t>852</t>
  </si>
  <si>
    <t>Pomoc społeczna</t>
  </si>
  <si>
    <t>0960</t>
  </si>
  <si>
    <t>2310</t>
  </si>
  <si>
    <t>Dotacje celowe otrzymane z gminy na zadania bieżące realizowane na podstawie porozumień (umów) między jednostkami samorządu terytorialnego</t>
  </si>
  <si>
    <t>2320</t>
  </si>
  <si>
    <t>Dotacje celowe otrzymane z powiatu na zadania bieżące realizowane na podstawie porozumień (umów) między jednostkami samorządu terytorialnego</t>
  </si>
  <si>
    <t>2900</t>
  </si>
  <si>
    <t>Wpływy z wpłat gmin i powiatów na rzecz innych jednostek samorządu terytorialnego oraz związków gmin lub związków powiatów na dofinansowanie zadań bieżących</t>
  </si>
  <si>
    <t>85202</t>
  </si>
  <si>
    <t>Domy pomocy społecznej</t>
  </si>
  <si>
    <t>2130</t>
  </si>
  <si>
    <t>Dotacje celowe otrzymane z budżetu państwa na realizację bieżących zadań własnych powiatu</t>
  </si>
  <si>
    <t>Rodziny zastępcze</t>
  </si>
  <si>
    <t>85205</t>
  </si>
  <si>
    <t>Zadania w zakresie przeciwdziałania przemocy w rodzinie</t>
  </si>
  <si>
    <t>85218</t>
  </si>
  <si>
    <t>Powiatowe centra pomocy rodzinie</t>
  </si>
  <si>
    <t>85220</t>
  </si>
  <si>
    <t>Jednostki specjalistycznego poradnictwa, mieszkania chronione i ośrodki interwencji kryzysowej</t>
  </si>
  <si>
    <t>853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</si>
  <si>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</si>
  <si>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</si>
  <si>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</si>
  <si>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</si>
  <si>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</si>
  <si>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85324</t>
  </si>
  <si>
    <t>Państwowy Fundusz Rehabilitacji Osób Niepełnosprawnych</t>
  </si>
  <si>
    <t>85333</t>
  </si>
  <si>
    <t>Powiatowe urzędy pracy</t>
  </si>
  <si>
    <t>2690</t>
  </si>
  <si>
    <t>Środki z Funduszu Pracy otrzymane przez powiat z przeznaczeniem na finasowanie kosztów wynagrodzenia i składek na ubezpieczenia społeczne pracowników powiatowego urzędu pracy</t>
  </si>
  <si>
    <t>854</t>
  </si>
  <si>
    <t>Edukacyjna opieka wychowawcza</t>
  </si>
  <si>
    <t>85403</t>
  </si>
  <si>
    <t>Specjalne ośrodki szkolno-wychowawcze</t>
  </si>
  <si>
    <t>0570</t>
  </si>
  <si>
    <t>85406</t>
  </si>
  <si>
    <t>Poradnie psychologiczno - pedagogiczne, w tym poradnie specjalistyczne</t>
  </si>
  <si>
    <t>85407</t>
  </si>
  <si>
    <t>Placówki wychowania pozaszkolnego</t>
  </si>
  <si>
    <t>85410</t>
  </si>
  <si>
    <t>Internaty i bursy szkolne</t>
  </si>
  <si>
    <t>85417</t>
  </si>
  <si>
    <t>Szkolne schroniska młodzieżowe</t>
  </si>
  <si>
    <t>900</t>
  </si>
  <si>
    <t>Gospodarka komunalna i ochrona środowiska</t>
  </si>
  <si>
    <t>90019</t>
  </si>
  <si>
    <t>Wpływy i wydatki związane z gromadzeniem środków z opłat i kar za korzystanie ze środowiska</t>
  </si>
  <si>
    <t>bieżące razem :</t>
  </si>
  <si>
    <t>majątkowe</t>
  </si>
  <si>
    <t>0870</t>
  </si>
  <si>
    <t>Wpływy ze sprzedaży składników majątkowych</t>
  </si>
  <si>
    <t>6300</t>
  </si>
  <si>
    <t>Dotacja celowa otrzymana z tytułu pomocy finansowej udzielanej między jednostkami samorządu terytorialnego na dofinansowanie własnych zadań inwestycyjnych i zakupów inwestycyjnych</t>
  </si>
  <si>
    <t>60078</t>
  </si>
  <si>
    <t>Usuwanie skutków klęsk żywiołowych</t>
  </si>
  <si>
    <t>6430</t>
  </si>
  <si>
    <t>Dotacje celowe otrzymane z budżetu państwa na realizację inwestycji i zakupów inwestycyjnych własnych powiatu</t>
  </si>
  <si>
    <t>majątkowe razem :</t>
  </si>
  <si>
    <t>Ogółem:</t>
  </si>
  <si>
    <t xml:space="preserve">w tym z tytułu dotacji
i środków na finansowanie wydatków na realizację zadań finansowanych z udziałem środków, o których mowa w art. 5 ust. 1 pkt 2 i 3 
</t>
  </si>
  <si>
    <t>2. Zestawienie planu i realizacji wydatków</t>
  </si>
  <si>
    <t xml:space="preserve">Dział </t>
  </si>
  <si>
    <t>% wykonania</t>
  </si>
  <si>
    <r>
      <t xml:space="preserve"> 1.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wydatki jednostek budżetowych , w tym :</t>
    </r>
  </si>
  <si>
    <r>
      <t xml:space="preserve"> a)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wynagrodzenia i składki od nich naliczane,</t>
    </r>
  </si>
  <si>
    <r>
      <t xml:space="preserve"> b)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wydatki związane z realizacją statutowych zadań,</t>
    </r>
  </si>
  <si>
    <r>
      <t xml:space="preserve"> 2.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dotacje na zadania bieżące</t>
    </r>
  </si>
  <si>
    <r>
      <t xml:space="preserve"> 3.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świadczenia na rzecz osób fizycznych</t>
    </r>
  </si>
  <si>
    <r>
      <t xml:space="preserve"> 4.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wydatki na programy finansowane z udziałem środków pochodzących z budżetu UE, pomocy EFTA oraz ze źródeł zagranicznych niepodlegające zwrotowi, w części związanej z realizacją zadań Powiatu</t>
    </r>
  </si>
  <si>
    <r>
      <t xml:space="preserve"> 5.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wypłaty z tytułu poręczeń i gwarancji</t>
    </r>
  </si>
  <si>
    <r>
      <t xml:space="preserve"> 6.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obsługa długu</t>
    </r>
  </si>
  <si>
    <t>§ 6050 wydatki inwestycyjne jednostek budżetowych</t>
  </si>
  <si>
    <t>§ 6057 wydatki inwestycyjne jednostek budżetowych</t>
  </si>
  <si>
    <t>§ 6059 wydatki inwestycyjne jednostek budżetowych</t>
  </si>
  <si>
    <r>
      <t xml:space="preserve"> 1.</t>
    </r>
    <r>
      <rPr>
        <sz val="7"/>
        <rFont val="Times New Roman"/>
        <family val="1"/>
        <charset val="238"/>
      </rPr>
      <t xml:space="preserve">    </t>
    </r>
    <r>
      <rPr>
        <sz val="12"/>
        <rFont val="Times New Roman"/>
        <family val="1"/>
        <charset val="238"/>
      </rPr>
      <t>wydatki jednostek budżetowych, w tym :</t>
    </r>
  </si>
  <si>
    <t>§ 3030 różne wydatki na rzecz osób fizycznych</t>
  </si>
  <si>
    <t>Nadzór nad gospodarką leśną</t>
  </si>
  <si>
    <t>§ 4010 wynagrodzenia osobowe pracowników</t>
  </si>
  <si>
    <t>§ 4040 dodatkowe wynagrodzenie roczne</t>
  </si>
  <si>
    <t>§ 4110 składki na ubezpieczenia społeczne</t>
  </si>
  <si>
    <t>§ 4120 składki na Fundusz Pracy</t>
  </si>
  <si>
    <t>§ 4170 wynagrodzenia bezosobowe</t>
  </si>
  <si>
    <t>§ 4210 zakup materiałów i wyposażenia</t>
  </si>
  <si>
    <t>§ 4270 zakup usług remontowych</t>
  </si>
  <si>
    <t>§ 4280 zakup usług zdrowotnych</t>
  </si>
  <si>
    <t>§ 4300 zakup usług pozostałych</t>
  </si>
  <si>
    <t>§ 4400 opłaty za administrowanie i czynsze za budynki, lokale i pomieszczenia garażowe</t>
  </si>
  <si>
    <t>§ 4410 podróże służbowe krajowe</t>
  </si>
  <si>
    <t>§ 4430 różne opłaty i składki</t>
  </si>
  <si>
    <t>§ 4440 odpisy na zakładowy fundusz świadczeń socjalnych</t>
  </si>
  <si>
    <t>§ 4510 opłaty na rzecz budżetu państwa</t>
  </si>
  <si>
    <t>§ 4700 szkolenia pracowników niebędących członkami korpusu służby cywilnej</t>
  </si>
  <si>
    <t>§ 3020 wydatki osobowe niezaliczone do wynagrodzeń</t>
  </si>
  <si>
    <t>§ 6060 wydatki na zakupy inwestycyjne jednostek budżetowych</t>
  </si>
  <si>
    <t xml:space="preserve"> b)    wydatki związane z realizacją statutowych zadań,</t>
  </si>
  <si>
    <t>§ 4260 zakup energii</t>
  </si>
  <si>
    <t>§ 4390 zakup usług obejmujących wykonanie ekspertyz, analiz i opinii</t>
  </si>
  <si>
    <t>§ 4480 podatek od nieruchomości</t>
  </si>
  <si>
    <t>§ 4500 pozostałe podatki na rzecz budżetów jednostek samorządu terytorialnego</t>
  </si>
  <si>
    <t>§ 4580 pozostałe odsetki</t>
  </si>
  <si>
    <t>§ 4590 kary i odszkodowania wypłacane na rzecz osób fizycznych</t>
  </si>
  <si>
    <t>§ 4610 koszty postępowania sądowego i prokuratorskiego</t>
  </si>
  <si>
    <t xml:space="preserve"> 1.    wydatki jednostek budżetowych, w tym :</t>
  </si>
  <si>
    <t xml:space="preserve"> a)    wynagrodzenia i składki od nich naliczane,</t>
  </si>
  <si>
    <t xml:space="preserve"> 2.    dotacje na zadania bieżące</t>
  </si>
  <si>
    <t xml:space="preserve"> 3.    świadczenia na rzecz osób fizycznych</t>
  </si>
  <si>
    <t xml:space="preserve"> 4.    wydatki na programy finansowane z udziałem środków pochodzących z budżetu UE, pomocy EFTA oraz ze źródeł zagranicznych niepodlegające zwrotowi, w części związanej z realizacją zadań Powiatu</t>
  </si>
  <si>
    <t xml:space="preserve"> 5.    wypłaty z tytułu poręczeń i gwarancji</t>
  </si>
  <si>
    <t xml:space="preserve"> 6.    obsługa długu</t>
  </si>
  <si>
    <t>§ 4020 wynagrodzenia osobowe członków korpusu służby cywilnej</t>
  </si>
  <si>
    <t>§ 4550 szkolenia członków korpusu służby cywilnej</t>
  </si>
  <si>
    <t>Rady powiatów</t>
  </si>
  <si>
    <t>§ 4140 wpłaty na Państwowy Fundusz Rehabilitacji Osób Niepełnosprawnych</t>
  </si>
  <si>
    <t>§ 4380 zakup usług obejmujących tłumaczenia</t>
  </si>
  <si>
    <t>§ 4420 podróże służbowe zagraniczne</t>
  </si>
  <si>
    <t>§ 4520 opłaty na rzecz budżetów jednostek samorządu terytorialnego</t>
  </si>
  <si>
    <t>§ 4530 podatek od towarów i usług (VAT)</t>
  </si>
  <si>
    <t>§ 4017 wynagrodzenia osobowe pracowników</t>
  </si>
  <si>
    <t>§ 4019 wynagrodzenia osobowe pracowników</t>
  </si>
  <si>
    <t>§ 4117 składki na ubezpieczenia społeczne</t>
  </si>
  <si>
    <t>§ 4119 składki na ubezpieczenia społeczne</t>
  </si>
  <si>
    <t>§ 4127 składki na Fundusz Pracy</t>
  </si>
  <si>
    <t>§ 4129 składki na Fundusz Pracy</t>
  </si>
  <si>
    <t>Promocja jednostek samorządu terytorialnego</t>
  </si>
  <si>
    <t>§ 4050 uposażenia żołnierzy zawodowych i nadterminowych oraz funkcjonariuszy</t>
  </si>
  <si>
    <t>§ 4060 pozostałe należności żołnierzy zawodowych i nadterminowych oraz funkcjonariuszy</t>
  </si>
  <si>
    <t>§ 4070 dodatkowe uposażenie roczne dla żołnierzy zawodowych oraz nagrody roczne dla funkcjonariuszy</t>
  </si>
  <si>
    <t>§ 4180 równoważniki pieniężne i ekwiwalenty dla żołnierzy i funkcjonariuszy</t>
  </si>
  <si>
    <t>§ 4220 zakup środków żywności</t>
  </si>
  <si>
    <t>§ 3070 wydatki osobowe niezaliczone do uposażeń wypłacane żołnierzom i funkcjonariuszom</t>
  </si>
  <si>
    <t>Zarządzanie kryzysowe</t>
  </si>
  <si>
    <t>Obsługa długu publicznego</t>
  </si>
  <si>
    <t>Obsługa papierów wartościowych, kredytów i pożyczek jednostek samorządu terytorialnego</t>
  </si>
  <si>
    <t>§ 8110 odsetki od samorządowych papierów wartościowych lub zaciągniętych przez jednostkę samorządu terytorialnego kredytów i pożyczek</t>
  </si>
  <si>
    <t>Rezerwy ogólne i celowe</t>
  </si>
  <si>
    <t>§ 4810 rezerwy</t>
  </si>
  <si>
    <t>Szkoły podstawowe specjalne</t>
  </si>
  <si>
    <t>Gimnazja specjalne</t>
  </si>
  <si>
    <t>§ 4390 zakup usług obejmujących wykonanie ekspertyz , analiz i opinii</t>
  </si>
  <si>
    <t>§ 2540 dotacja podmiotowa z budżetu dla niepublicznej jednostki systemu oświaty</t>
  </si>
  <si>
    <t>§ 4950 różnice kursowe</t>
  </si>
  <si>
    <t>§ 2310 dotacje celowe przekazane gminie na zadania bieżące realizowane na podstawie porozumień (umów) między jednostkami samorządu terytorialnego</t>
  </si>
  <si>
    <t>§ 4111 składki na ubezpieczenia społeczne</t>
  </si>
  <si>
    <t>§ 4121 składki na Fundusz Pracy</t>
  </si>
  <si>
    <t>§ 4171 wynagrodzenia bezosobowe</t>
  </si>
  <si>
    <t>§ 4211 zakup materiałów i wyposażenia</t>
  </si>
  <si>
    <t>§ 4301 zakup usług pozostałych</t>
  </si>
  <si>
    <t>Szkoły zawodowe specjalne</t>
  </si>
  <si>
    <t>Komisje egzaminacyjne</t>
  </si>
  <si>
    <t xml:space="preserve">        2. dotacje na zadania bieżące</t>
  </si>
  <si>
    <t xml:space="preserve">        3. świadczenia na rzecz osób fizycznych</t>
  </si>
  <si>
    <t xml:space="preserve">        4. wydatki na programy finansowane z udziałem środków pochodzących z budżetu UE, pomocy EFTA oraz ze źródeł zagranicznych niepodlegające zwrotowi, w części związanej z realizacją zadań Powiatu</t>
  </si>
  <si>
    <t xml:space="preserve">        5. wypłaty z tytułu poręczeń i gwarancji</t>
  </si>
  <si>
    <t xml:space="preserve">        6. obsługa długu</t>
  </si>
  <si>
    <t>Dokształcanie i doskonalenie nauczycieli</t>
  </si>
  <si>
    <t>§ 4177 wynagrodzenia bezosobowe</t>
  </si>
  <si>
    <t>§ 4217 zakup materiałów i wyposażenia</t>
  </si>
  <si>
    <t>§ 4219 zakup materiałów i wyposażenia</t>
  </si>
  <si>
    <t>§ 4307 zakup usług pozostałych</t>
  </si>
  <si>
    <t>§ 4309 zakup usług pozostałych</t>
  </si>
  <si>
    <t>Składki na ubezpieczenie zdrowotne oraz świadczenia dla osób nieobjętych obowiązkiem ubezpieczenia zdrowotnego</t>
  </si>
  <si>
    <t>§ 4130 składki na ubezpieczenie zdrowotne</t>
  </si>
  <si>
    <t>§ 4230 zakup leków, wyrobów medycznych i produktów biobójczych</t>
  </si>
  <si>
    <t>§ 2320 dotacje celowe przekazane dla powiatu na zadania bieżące realizowane na podstawie porozumień (umów) między jednostkami samorządu terytorialnego</t>
  </si>
  <si>
    <t>§ 3110 świadczenia społeczne</t>
  </si>
  <si>
    <t>§ 4780 składki na Fundusz Emerytur Pomostowych</t>
  </si>
  <si>
    <t>§ 4340 zakup usług remontowo-konserwatorskich dotyczących obiektów zabytkowych będących w użytkowaniu jednostek budżetowych</t>
  </si>
  <si>
    <t>Ośrodki wsparcia</t>
  </si>
  <si>
    <t>§ 2360 dotacje celowe z budżetu jednostki samorządu terytorialnego, udzielone w trybie art.. 221 ustawy, na finansowanie lub dofinansowanie zadań zleconych do realizacji organizacjom prowadzącym działalność pożytku publicznego</t>
  </si>
  <si>
    <t>§ 2580 dotacja podmiotowa z budżetu dla jednostek niezaliczanych do sektora finansów publicznych</t>
  </si>
  <si>
    <t>Specjalne ośrodki wychowawcze</t>
  </si>
  <si>
    <t>Wczesne wspomaganie rozwoju dziecka</t>
  </si>
  <si>
    <t>Poradnie psychologiczno-pedagogiczne, w tym poradnie specjalistyczne</t>
  </si>
  <si>
    <t>§ 3240 stypendia dla uczniów</t>
  </si>
  <si>
    <t>Ośrodki rewalidacyjno-wychowawcze</t>
  </si>
  <si>
    <t>Kultura i ochrona dziedzictwa narodowego</t>
  </si>
  <si>
    <t>Pozostałe zadania w zakresie kultury</t>
  </si>
  <si>
    <t>Biblioteki</t>
  </si>
  <si>
    <t>Muzea</t>
  </si>
  <si>
    <t>§ 2480 dotacja podmiotowa z budżetu dla samorządowej instytucji kultury</t>
  </si>
  <si>
    <t xml:space="preserve">Kultura fizyczna </t>
  </si>
  <si>
    <t xml:space="preserve">Zadania w zakresie kultury fizycznej </t>
  </si>
  <si>
    <t>Razem:</t>
  </si>
  <si>
    <t>Wydatki na inwestycje i zakupy inwestycyjne</t>
  </si>
  <si>
    <t>Paragraf</t>
  </si>
  <si>
    <t>Treść</t>
  </si>
  <si>
    <t>Wydatki inwestycyjne jednostek budżetowych</t>
  </si>
  <si>
    <t>Wydatki na zakupy inwestycyjne jednostek budżetowych</t>
  </si>
  <si>
    <t>Zakup sprzętu komputerowego i biurowego oraz programów komputerowych</t>
  </si>
  <si>
    <t>Ogółem dochody :</t>
  </si>
  <si>
    <t>0 690</t>
  </si>
  <si>
    <t>Dochody bieżące razem:</t>
  </si>
  <si>
    <t>(10% wpływów z tytułu opłat i kar za składowanie i magazynowanie odpadów na terenie powiatu – art. 402 ust. 6 ustawy Prawo ochrony środowiska,</t>
  </si>
  <si>
    <t>10% wpływów z tytułu opłat i kar za pozostałe rodzaje gospodarczego korzystania ze środowiska, bez wpływów z tytułu opłat i kar za usuwanie drzew i krzewów – art. 402 ust. 4 ustawy Prawo ochrony środowiska</t>
  </si>
  <si>
    <t>7. Zestawienie planu i realizacji dotacji udzielanych z budżetu Powiatu</t>
  </si>
  <si>
    <t>Dotacje dla jednostek sektora finansów publicznych</t>
  </si>
  <si>
    <t>Dotacje dla jednostek spoza sektora finansów publicznych</t>
  </si>
  <si>
    <t>dotacje podmiotowe dla niepublicznych jednostek systemu oświaty:</t>
  </si>
  <si>
    <t>dotacje celowe przekazane na zadania bieżące realizowane na podstawie porozumień (umów) między jednostkami samorządu terytorialnego z przeznaczeniem na utrzymanie wychowanków z Powiatu Jarosławskiego w placówkach opiekuńczo-wychowawczych na terenie:</t>
  </si>
  <si>
    <t>Powiatu Lubaczowskiego</t>
  </si>
  <si>
    <t>Powiatu Przemyskiego</t>
  </si>
  <si>
    <t>dotacje celowe przekazane na zadania bieżące realizowane na podstawie porozumień (umów) między jednostkami samorządu terytorialnego z przeznaczeniem na utrzymanie wychowanków z Powiatu Jarosławskiego przebywających w rodzinach zastępczych na terenie:</t>
  </si>
  <si>
    <t>Powiatu Strzyżowskiego</t>
  </si>
  <si>
    <t>Powiatu Łańcuckiego</t>
  </si>
  <si>
    <t>Powiatu Rzeszowskiego</t>
  </si>
  <si>
    <t>Powiatu Przeworskiego</t>
  </si>
  <si>
    <t>dotacja celowa z przeznaczeniem na prowadzenie mieszkania chronionego dla osób z niepełnosprawnością intelektualną dla podmiotu wyłonionego w drodze konkursu</t>
  </si>
  <si>
    <t>Specjalny Ośrodek Wychowawczy Nr 1 Zgromadzenia Sióstr Służebniczek NMP NP, ul. Grunwaldzka 20</t>
  </si>
  <si>
    <t>dotacja podmiotowa dla niepublicznej jednostki systemu oświaty:</t>
  </si>
  <si>
    <t>dotacja celowa przekazana do Gminy Miejskiej w Jarosławiu na zadania bieżące realizowane na podstawie porozumień (umów) między jednostkami samorządu terytorialnego z przeznaczeniem na dofinansowanie Miejskiej Biblioteki Publicznej w Jarosławiu</t>
  </si>
  <si>
    <t>8. Zestawienie planu i realizacji przychodów i rozchodów budżetu</t>
  </si>
  <si>
    <t>Wolne środki , o których mowa w art.217 ust.2 pkt 6 ustawy</t>
  </si>
  <si>
    <t>Razem przychody:</t>
  </si>
  <si>
    <t>Wykup innych papierów wartościowych</t>
  </si>
  <si>
    <t>Razem rozchody:</t>
  </si>
  <si>
    <t>L.p.</t>
  </si>
  <si>
    <t>Wydatki bieżące</t>
  </si>
  <si>
    <t>Centra integracji społecznej</t>
  </si>
  <si>
    <t>80146</t>
  </si>
  <si>
    <t>§ 6050 wydatki  inwestycyjne jednostek budżetowych</t>
  </si>
  <si>
    <t>Miasta Tarnowa</t>
  </si>
  <si>
    <t>Miasta Krosno</t>
  </si>
  <si>
    <t>Komendy powiatowe Policji</t>
  </si>
  <si>
    <t>Kultura fizyczna</t>
  </si>
  <si>
    <t>Zadania w zakresie kultury fizycznej</t>
  </si>
  <si>
    <t>Szkoły podstawowe</t>
  </si>
  <si>
    <t>Gimnazja</t>
  </si>
  <si>
    <t>Wpływy z tytułu grzywien,mandatów i innych kar pieniężnych od osób fizycznych</t>
  </si>
  <si>
    <t>Wpływy z najmu i dzierżawy składników majątkowych Skarbu Państwa, jednostek samorządu terytorialnego lub innych jednostek zaliczanych do sektora finansów publicznych oraz innych umów o podobnym charakterze</t>
  </si>
  <si>
    <t>Wpływy z pozostałych odsetek</t>
  </si>
  <si>
    <t>Wpływy z otrzymanych spadków, zapisów i darowizn w postaci pieniężnej</t>
  </si>
  <si>
    <t>Wpływy z podatku dochodowego od osób fizycznych</t>
  </si>
  <si>
    <t>Wpływy z podatku dochodowego od osób prawnych</t>
  </si>
  <si>
    <t>dotacje celowe w ramach programów finansowanych z udziałem środków europejskich oraz środków, o których mowa w art. 5 ust. 3 pkt. 5 lit. a i b ustawy, lub płatności w ramach budżetu środków europejskich, realizowanych przez jednostki samorządu terytorialnego</t>
  </si>
  <si>
    <t>2058</t>
  </si>
  <si>
    <t>2059</t>
  </si>
  <si>
    <t>0550</t>
  </si>
  <si>
    <t>Wpływy z opłat z tytułu użytkowania wieczystego nieruchomości</t>
  </si>
  <si>
    <t>6257</t>
  </si>
  <si>
    <t>755</t>
  </si>
  <si>
    <t>Wymiar sprawiedliwości</t>
  </si>
  <si>
    <t>75515</t>
  </si>
  <si>
    <t>Nieodpłatna pomoc prawna</t>
  </si>
  <si>
    <t>80105</t>
  </si>
  <si>
    <t>Przedszkola specjalne</t>
  </si>
  <si>
    <t>0670</t>
  </si>
  <si>
    <t>Wpływy z opłat za korzystanie z wyżywienia w jednostkach realizujących zadania z zakresu wychowania przedszkolnego</t>
  </si>
  <si>
    <t>2057</t>
  </si>
  <si>
    <t>85203</t>
  </si>
  <si>
    <t>2160</t>
  </si>
  <si>
    <t>Dotacje celowe otrzymane z budżetu państwa na zadania bieżące z zakresu administracji rządowej zlecone
powiatom, związane z realizacją dodatku wychowawczego oraz dodatku do zryczałtowanej kwoty stanowiących
pomoc państwa w wychowywaniu dzieci</t>
  </si>
  <si>
    <t>§ 4360 opłaty z tytułu zakupu usług telekomunikacyjnych</t>
  </si>
  <si>
    <t>§ 4190 nagrody konkursowe</t>
  </si>
  <si>
    <t>§ 4308 zakup usług pozostałych</t>
  </si>
  <si>
    <t>§ 4247 zakup środków dydaktycznych i książek</t>
  </si>
  <si>
    <t>§ 4249 zakup środków dydaktycznych i książek</t>
  </si>
  <si>
    <t>§ 4707 szkolenia pracowników niebędących członkami korpusu służby cywilnej</t>
  </si>
  <si>
    <t>§ 4709 szkolenia pracowników niebędących członkami korpusu służby cywilnej</t>
  </si>
  <si>
    <t>§ 4240 zakup środków dydaktycznych i książek</t>
  </si>
  <si>
    <t>Zakup sprzętu komputerowego w PZD w Jarosławiu</t>
  </si>
  <si>
    <t>Podkarpacki System Informacji Przestrzennej (PSIP)</t>
  </si>
  <si>
    <t xml:space="preserve">Nabycie na rzecz Powiatu Jarosławskiego zabudowanej budynkami i budowlami Domu Pomocy Społecznej w Wysocku nieruchomości gruntowej położonej w Wysocku, objętej księgą wieczystą nr PR1J/00009744/4, oznaczonej w operacie ewidencji gruntów obrębu Wysock gmina Laszki jako działki nr: 362 o powierzchni 14,86 ha, 363 o powierzchni 0,93 ha, 364 o powierzchni 0,41 ha </t>
  </si>
  <si>
    <t>Zadania z zakresu geodezji i kartografii</t>
  </si>
  <si>
    <t>3. Zestawienie planu i realizacji dochodów i wydatków związanych z zadaniami z zakresu administracji rządowej i innych zleconych odrębnymi ustawami</t>
  </si>
  <si>
    <t>Ogółem dochody:</t>
  </si>
  <si>
    <t>wydatki</t>
  </si>
  <si>
    <t xml:space="preserve">§ 4360 opłaty z tytułu zakupu usług telekomunikacyjnych </t>
  </si>
  <si>
    <t>Razem wydatki:</t>
  </si>
  <si>
    <t>4. Zestawienie planu i realizacji dochodów i wydatków związanych z zadaniami wykonywanymi na mocy porozumień z organami administracji rządowej</t>
  </si>
  <si>
    <t>5. Zestawienie planu i realizacji dochodów i wydatków związanych z zadaniami wykonywanymi w drodze umów lub porozumień między jednostkami samorządu terytorialnego</t>
  </si>
  <si>
    <t>6. Zestawienie planu i realizacji dochodów i wydatków związanych ze szczególnymi zasadami wykonywania budżetu na podstawie odrębnych ustaw</t>
  </si>
  <si>
    <t>Przychody ze spłat pożyczek i kredytów udzielonych ze środków publicznych</t>
  </si>
  <si>
    <t>Spłaty otrzymanych krajowych pożyczek i kredytów</t>
  </si>
  <si>
    <t>Zestawienie przychodów i kosztów samorządowego zakładu budżetowego Centrum Integracji Społecznej "Pawłowe Sioło" w Pawłosiowie</t>
  </si>
  <si>
    <t>Plan przychodów i kosztów zakładu budżetowego</t>
  </si>
  <si>
    <t>Przychody</t>
  </si>
  <si>
    <t>85232</t>
  </si>
  <si>
    <t>Koszty</t>
  </si>
  <si>
    <t>3020</t>
  </si>
  <si>
    <t>Wydatki osobowe niezaliczone do wynagrodzeń</t>
  </si>
  <si>
    <t>3110</t>
  </si>
  <si>
    <t>Świadczenia społeczne</t>
  </si>
  <si>
    <t>4010</t>
  </si>
  <si>
    <t>Wynagrodzenia osobowe pracowników</t>
  </si>
  <si>
    <t>4040</t>
  </si>
  <si>
    <t>Dodatkowe wynagrodzenia roczne</t>
  </si>
  <si>
    <t>4110</t>
  </si>
  <si>
    <t>Składki na ubezpieczenia społeczne</t>
  </si>
  <si>
    <t>4120</t>
  </si>
  <si>
    <t>Składki na Fundusz Pracy</t>
  </si>
  <si>
    <t>4170</t>
  </si>
  <si>
    <t>Wynagrodzenia bezosobowe</t>
  </si>
  <si>
    <t>4210</t>
  </si>
  <si>
    <t>Zakup materiałów i wyposażenia</t>
  </si>
  <si>
    <t>4220</t>
  </si>
  <si>
    <t>Zakup środków żywności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</si>
  <si>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</si>
  <si>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</si>
  <si>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</si>
  <si>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</si>
  <si>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</si>
  <si>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</si>
  <si>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</si>
  <si>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</si>
  <si>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</si>
  <si>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 xml:space="preserve">Opłaty z tytułu zakupu usług telekomunikacyjnych 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</si>
  <si>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</si>
  <si>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</si>
  <si>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</si>
  <si>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</si>
  <si>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</si>
  <si>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</si>
  <si>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</si>
  <si>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</si>
  <si>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4520</t>
  </si>
  <si>
    <t>Opłaty na rzecz budżetów jednostek samorządu terytorialnego</t>
  </si>
  <si>
    <t>4700</t>
  </si>
  <si>
    <t>Szkolenia pracowników niebędących członkami korpusu słuzby cywilnej</t>
  </si>
  <si>
    <t>Zadania w zakresie geodezji i kartografii</t>
  </si>
  <si>
    <t>dotacja celowa z przeznaczeniem na prowadzenie punktów nieodpłatnej pomocy prawnej dla podmiotów wyłonionych w drodze konkursu</t>
  </si>
  <si>
    <t>Niepubliczne LO dla Dorosłych, ul. Traugutta 15</t>
  </si>
  <si>
    <t>LO dla Dorosłych Edukacji Innowacyjnej w Jarosławiu, ul. Kraszewskiego 39</t>
  </si>
  <si>
    <t>Policealna Szkoła dla Dorosłych Edukacji Innowacyjnej w Jarosławiu, ul. Kraszewskiego 39</t>
  </si>
  <si>
    <t>Policealna Szkoła Masażu Edukacji Innowacyjnej, ul. Kraszewskiego 39</t>
  </si>
  <si>
    <t>Policealna Szkoła Medyczna Edukacji Innowacyjnej, ul. Kraszewskiego 39</t>
  </si>
  <si>
    <t>Powiatu Krośnieńskiego</t>
  </si>
  <si>
    <t>Ośrodek Rehabilitacyjno – Edukacyjno - Wychowawczy w Jarosławiu, Os. Witosa 18</t>
  </si>
  <si>
    <t> 92118</t>
  </si>
  <si>
    <t>dotacja podmiotowa dla samorządowej instytucji kultury: Muzeum - Kamienica Orsettich</t>
  </si>
  <si>
    <t>wpływy z opłat za trwały zarząd, użytkowanie i służebności</t>
  </si>
  <si>
    <t>4240</t>
  </si>
  <si>
    <t>Zakup środków dydaktycznych i książek</t>
  </si>
  <si>
    <t xml:space="preserve">Szkoły podstawowe </t>
  </si>
  <si>
    <t>Nazwa i cel</t>
  </si>
  <si>
    <t>Okres realizacji</t>
  </si>
  <si>
    <t xml:space="preserve">od </t>
  </si>
  <si>
    <t xml:space="preserve">do </t>
  </si>
  <si>
    <t>0640</t>
  </si>
  <si>
    <t>Wpływy z tytułu kosztów egzekucyjnych, opłaty komorniczej i kosztów upomnień</t>
  </si>
  <si>
    <t>0940</t>
  </si>
  <si>
    <t>Wpływy z rozliczeń/zwrotów z lat ubiegłych</t>
  </si>
  <si>
    <t>0950</t>
  </si>
  <si>
    <t>0610</t>
  </si>
  <si>
    <t>wpływy z opłat egzaminacyjnych oraz opłat za wydawanie świadectw, dyplomów, zaświadczeń, certyfikatów i ich duplikatów</t>
  </si>
  <si>
    <t>1510</t>
  </si>
  <si>
    <t>Różnice kursowe</t>
  </si>
  <si>
    <t>2707</t>
  </si>
  <si>
    <t>85510</t>
  </si>
  <si>
    <t>85508</t>
  </si>
  <si>
    <t>Działalność placówek opiekuńczo-wychowawczych</t>
  </si>
  <si>
    <t>85395</t>
  </si>
  <si>
    <t>6290</t>
  </si>
  <si>
    <t>855</t>
  </si>
  <si>
    <t>§ 4011 wynagrodzenia osobowe pracowników</t>
  </si>
  <si>
    <t>Rodzina</t>
  </si>
  <si>
    <t>środki na dofinansowanie własnych inwestycji gmin, powiatów (związków gmin, związków powiatowo-gminnych,związków powiatów), samorządów województw, pozyskane z innych źródeł</t>
  </si>
  <si>
    <t>§ 4417 podróże służbowe krajowe</t>
  </si>
  <si>
    <t>§ 4427 podróże służbowe zagraniczne</t>
  </si>
  <si>
    <t>§ 4437 różne opłaty i składki</t>
  </si>
  <si>
    <t>§ 3247 stypendia dla uczniów</t>
  </si>
  <si>
    <t>§ 3249 stypendia dla uczniów</t>
  </si>
  <si>
    <t>§ 3257 stypendia rózne</t>
  </si>
  <si>
    <t>§ 3259 stypendia różne</t>
  </si>
  <si>
    <t>Poprawa powiązań komunikacyjnych Pow. Jar. poprzez przebudowę dr. pow. Nr 1725R Jarosław - Pawłosiów, Nr 1725R ul. Pawłosiowska pomiędzy autostradą A4 a miastem Jarosław</t>
  </si>
  <si>
    <t>Zabezpieczenie osuwiska oraz odbudowa korpusu drogowego w ciągu drogi powiatowej Nr 1629R Widaczów-Świebodna-Pruchnik w km 11+632-12+579</t>
  </si>
  <si>
    <t>Zakup oprogramowania i sprzętu informatycznego</t>
  </si>
  <si>
    <t>Kompleksowa modernizacja energetyczna budynków oświatowo - wychowawczych Powiatu Jarosławskiego z wykorzystaniem OZE</t>
  </si>
  <si>
    <t>Pomoc materialna dla uczniów o charakterze motywacyjnym</t>
  </si>
  <si>
    <t xml:space="preserve">nagrody konkursowe 
</t>
  </si>
  <si>
    <t xml:space="preserve"> zakup materiałów i wyposażenia</t>
  </si>
  <si>
    <t>zakup usług pozostałych</t>
  </si>
  <si>
    <t>Przychody ze sprzedaży innych papierów wartościowych</t>
  </si>
  <si>
    <t>0947</t>
  </si>
  <si>
    <t>752</t>
  </si>
  <si>
    <t>Obrona narodowa</t>
  </si>
  <si>
    <t>75295</t>
  </si>
  <si>
    <t>0460</t>
  </si>
  <si>
    <t>Wpływy z opłaty eksploatacyjnej</t>
  </si>
  <si>
    <t>75802</t>
  </si>
  <si>
    <t>Uzupełnienie subwencji ogólnej dla jednostek samorządu terytorialnego</t>
  </si>
  <si>
    <t>0680</t>
  </si>
  <si>
    <t>Wpływy od rodziców z tytułu opłaty za pobyt dziecka w pieczy zastępczej</t>
  </si>
  <si>
    <t>6259</t>
  </si>
  <si>
    <t>dotacje celowe przekazane na zadania bieżące realizowane na podstawie porozumień (umów) między jednostkami samorządu terytorialnego z przeznaczeniem na zimowe i letnie utrzymanie dróg powiatowych na terenie Miasta Radymna</t>
  </si>
  <si>
    <t>Szkoła Mistrzostwa Sportowego Gimnazjum w Jarosławiu, ul. Pruchnicka 2</t>
  </si>
  <si>
    <t>Niepubliczna Szkoła Przysposabiająca do Pracy w Jarosławiu, ul. Wilsona 6C</t>
  </si>
  <si>
    <t>dotacja podmiotowa przekazana dla Polskiego Stowarzyszenia  na Rzecz Osób z Upośledzeniem Umysłowym Koło w Jarosławiu z przeznaczeniem na dofinansowanie Warsztatów Terapii Zajęciowej</t>
  </si>
  <si>
    <t>dotacja podmiotowa przekazana dla Polskiego Stowarzyszenia  na Rzecz Osób z Niepełnosprawnością Intelektualną Koło w Jarosławiu z przeznaczeniem na dofinansowanie Warsztatów Terapii Zajęciowej</t>
  </si>
  <si>
    <t>Niepubliczna Specjalistyczna Poradnia Wczesnego Wspomagania Rozwoju Dziecka, ul. 3-go Maja 39 a</t>
  </si>
  <si>
    <t>Powiatu Piaseczyński</t>
  </si>
  <si>
    <t>Województwo Podkarpackie - Regionalny Ośrodek Polityki Społecznej</t>
  </si>
  <si>
    <t>dotacja celowa z przeznaczeniem na organizację zadań w zakresie kultury fizycznej dla podmiotu wyłonionego w drodze konkursu</t>
  </si>
  <si>
    <t>Pozostała działność</t>
  </si>
  <si>
    <t>dotacja celowa z przeznaczeniem na realizację zadania polegającego na zapewnieniu warunków, w tym na przeprowadzeniu niezbędnych inwestycji, do prowadzenia szkolenia strzeleckiego przewidzianego „Programem nauczania dla szkół ponadgimnazjalnych przedmiotu „Edukacja wojskowa” oraz na prowadzeniu ww. szkolenia dla podmiotu wyłonionego w drodze konkursu</t>
  </si>
  <si>
    <t>LO dla Dorosłych, ul. Grunwaldzka 24</t>
  </si>
  <si>
    <t>Policealna Szkoła w Jarosławiu, ul. Grunwaldzka 24</t>
  </si>
  <si>
    <t>Medyczna Szkoła Policealna w Jarosławiu, ul. Grunwaldzka 24</t>
  </si>
  <si>
    <t>§ 6069 wydatki na zakupy inwestycyjne jednostek budżetowych</t>
  </si>
  <si>
    <t>§ 6067 wydatki na zakupy inwestycyjne jednostek budżetowych</t>
  </si>
  <si>
    <t>4. wydatki na programy finansowane z udziałem środków pochodzących z budżetu UE, pomocy EFTA oraz ze źródeł zagranicznych niepodlegające zwrotowi, w części związanej z realizacją zadań Powiatu</t>
  </si>
  <si>
    <t>3. świadczenia na rzecz osób fizycznych</t>
  </si>
  <si>
    <t>2. dotacje na zadania bieżące</t>
  </si>
  <si>
    <t>§ 2330  dotacje celowe przekazane do samorządu województwa na zadania bieżące realizowane na podstawie porozumień (umów) między jednostkami samorządu terytorialnego</t>
  </si>
  <si>
    <t>6050</t>
  </si>
  <si>
    <t>6057</t>
  </si>
  <si>
    <t>6059</t>
  </si>
  <si>
    <t>6060</t>
  </si>
  <si>
    <t>Dostosowanie budynku PUP do wymagań w zakresie bezpieczeństwa pożarowego</t>
  </si>
  <si>
    <t>6067</t>
  </si>
  <si>
    <t>Refundacja wyposażenia lub doposażenia stanowiska pracy w ramach projektu pt. Rozwój drogą do kariery</t>
  </si>
  <si>
    <t>6069</t>
  </si>
  <si>
    <t>3250</t>
  </si>
  <si>
    <t>Stypendia różne</t>
  </si>
  <si>
    <t>Ogółem :</t>
  </si>
  <si>
    <t>01095</t>
  </si>
  <si>
    <t>02095</t>
  </si>
  <si>
    <t>60095</t>
  </si>
  <si>
    <t>71095</t>
  </si>
  <si>
    <t>75212</t>
  </si>
  <si>
    <t>Pozostałe wydatki obronne</t>
  </si>
  <si>
    <t>80115</t>
  </si>
  <si>
    <t>Technika</t>
  </si>
  <si>
    <t>§ 2360 dotacje celowe z budżetu jednostki samorządu terytorialnego, udzielone w trybie art. 221 ustawy, na finansowanie lub dofinansowanie zadań zleconych do realizacji organizacjom prowadzącym działalność pożytku publicznego</t>
  </si>
  <si>
    <t>§ 6170 wpłaty jednostek na państwowy fundusz celowy na finansowanie lub dofinansowanie zadań inwestycyjnych</t>
  </si>
  <si>
    <t>§ 4250 zakup sprzętu i uzbrojenia</t>
  </si>
  <si>
    <t>630</t>
  </si>
  <si>
    <t>Turystyka</t>
  </si>
  <si>
    <t>63095</t>
  </si>
  <si>
    <t>6180</t>
  </si>
  <si>
    <t>Środki na inwestycje na drogach publicznych powiatowych i wojewódzkich oraz na drogach powiatowych,wojewódzkich i krajowych w granicach miast na prawach powiatu</t>
  </si>
  <si>
    <t>Rózne rozliczenia</t>
  </si>
  <si>
    <t>2709</t>
  </si>
  <si>
    <t>0620</t>
  </si>
  <si>
    <t>Wpływy z opłat za zezwolenia,akredytacje oraz opłaty ewidencyjne,w tym opłaty za częstotliwości</t>
  </si>
  <si>
    <t>85504</t>
  </si>
  <si>
    <t>Wspieranie rodziny</t>
  </si>
  <si>
    <t>§ 4500 szkolenia członków korpusu służby cywilnej</t>
  </si>
  <si>
    <t>Budowa chodnika przy drodze powiatowej Nr 1674R Lubaczów-Laszki-Duńkowice w m.Wietlin III</t>
  </si>
  <si>
    <t>Budowa chodnika przy drodze powiatowej Nr 1696R Laszki-Tuchla-Wielkie Oczy w m.Laszki</t>
  </si>
  <si>
    <t>Budowa chodnika przy drodze powiatowej Nr 1696R Laszki-Tuchla-Wielkie Oczy w m.Miękisz Stary</t>
  </si>
  <si>
    <t>Budowa chodnika przy drodze powiatowej Nr 1701R Gorzyce-Kostków-Pełkinie w m.Kostków</t>
  </si>
  <si>
    <t>Budowa chodnika przy drodze powiatowej Nr 1714R Korzenica-Miękisz Nowy-Tuchla w m.Miekisz Nowy</t>
  </si>
  <si>
    <t>Budowa chodnika wraz z kładką przy drodze powiatowej Nr 1711R Ryszkowa Wola-Bobrówka-Laszki w m.Bobrówka</t>
  </si>
  <si>
    <t>Przebudowa chodnika w ciągu drogi powiatowej w Jarosławiu przy ul.Długosza</t>
  </si>
  <si>
    <t>Przebudowa chodnika w ciągu drogi powiatowej w Jarosławiu przy ul.Królowej Jadwigi</t>
  </si>
  <si>
    <t>Przebudowa chodnika w ciągu drogi powiatowej w Jarosławiu przy ul.Pasieka</t>
  </si>
  <si>
    <t>Przebudowa chodnika w ciągu drogi powiatowej w Jarosławiu przy ul.Wilsona</t>
  </si>
  <si>
    <t>Przebudowa chodnika w ciągu drogi powiatowej w Jarosławiu przy ul.Zwierzynieckiej</t>
  </si>
  <si>
    <t>Przebudowa chodnika w ciągu drogi powiatowej w Jarosławiu przy.ul.Dobrzańskiego</t>
  </si>
  <si>
    <t>Przebudowa chodników w ciągu dróg powiatowych w Jarosławiu przy ul.Kasprowicza i ul.Prof.A.Grucy</t>
  </si>
  <si>
    <t>Przebudowa chodników w ciągu dróg powiatowych w Jarosławiu przy ul.Kościuszki i ul.Reformackiej</t>
  </si>
  <si>
    <t>Przebudowa drogi powiatowej Nr 1619R Zarzecze-Pełnatycze-Bystrowice w m. Bystrowice-chodnik</t>
  </si>
  <si>
    <t>Przebudowa drogi powiatowej Nr 1633 Rączyna-Roźwienica-Rudołowice w m.Rudołowice-chodnik</t>
  </si>
  <si>
    <t>Przebudowa drogi powiatowej Nr 1633R Rączyna-Roźwienica-Rudołowice w m.Czudowice-chodnik</t>
  </si>
  <si>
    <t>Przebudowa drogi powiatowej Nr 1633R Rączyna-Roźwienica-Rudołowice w m.Rozbórz Długi-chodnik</t>
  </si>
  <si>
    <t>Przebudowa drogi powiatowej Nr 1674R Lubaczów-Laszki-Duńkowice w km 13+496-31+011 odcinek w km 17+350-18+350</t>
  </si>
  <si>
    <t>Przebudowa drogi powiatowej Nr 1674R Lubaczów-Laszki-Duńkowice w m.Laszki,Wietlin III</t>
  </si>
  <si>
    <t>Przebudowa drogi powiatowej Nr 1703R Wólka Pełkińska-Wola Buchowska w m.Wola Buchowska</t>
  </si>
  <si>
    <t>Przebudowa drogi powiatowej Nr 1705R Surmaczówka-Zapałów w m.Surmaczówka</t>
  </si>
  <si>
    <t>Przebudowa drogi powiatowej Nr 1705R Surmaczówka-Zapałów w m.Zapałów-chodnik</t>
  </si>
  <si>
    <t>Przebudowa drogi powiatowej Nr 1707R Wiązownica-Piwoda-Olchowa w m.Wiązownica (ul.Św.Jana)-chodnik</t>
  </si>
  <si>
    <t xml:space="preserve">Przebudowa drogi powiatowej Nr 1715R Miękisz Nowy - Duńkowice </t>
  </si>
  <si>
    <t>Przebudowa drogi powiatowej Nr 1719R Jarosław-Wietlin-Łazy w m.Wietlin</t>
  </si>
  <si>
    <t>Przebudowa drogi powiatowej Nr 1770R Kidałowice-Rokietnica w m.Boratyn-chodnik</t>
  </si>
  <si>
    <t>Przebudowa drogi powiatowej Nr 1774R Bystrowice-Hawłowice-Pruchnik</t>
  </si>
  <si>
    <t>Przebudowa drogi powiatowej Nr 1774R Bystrowice-Hawłowice-Pruchnik w m. Pruchnik</t>
  </si>
  <si>
    <t>Przebudowa drogi powiatowej Nr 1778R Pruchnik-Kramarzówka-Helusz w m.Pruchnik-chodnik</t>
  </si>
  <si>
    <t>Przebudowa drogi powiatowej Nr 1780R Węgierka-Krzywcza w m.Węgierka-chodnik</t>
  </si>
  <si>
    <t>Przebudowa drogi powiatowej Nr 1780R Węgierka-Krzywcza w m.Wola Węgierska-chodnik</t>
  </si>
  <si>
    <t>Przebudowa drogi powiatowej Nr 1782R Czelatyce-Tuligłowy w m.Tuligłowy- budowa chodnika</t>
  </si>
  <si>
    <t>Przebudowa drogi powiatowej Nr 1783R Rokietnica-Maćkowice w m.Rokietnica</t>
  </si>
  <si>
    <t>Przebudowa drogi powiatowej Nr 1783R Rokietnica-Maćkowice w m.Rokietnica-budowa chodnika</t>
  </si>
  <si>
    <t>Przebudowa drogi powiatowej Nr 1785R Boratyn-Zamiechów w m.Dobkowice-chodnik</t>
  </si>
  <si>
    <t>Przebudowa drogi powiatowej Nr 1787R Chłopice-Łowce-Radymno w m.Chłopice-chodnik</t>
  </si>
  <si>
    <t>Przebudowa drogi powiatowej Nr 1787R Chłopice-Łowce-Radymno w m.Łowce-chodnik</t>
  </si>
  <si>
    <t>Przebudowa drogi powiatowej Nr 1792R Łowce-Zamiechów w m.Zamiechów-chodnik</t>
  </si>
  <si>
    <t>Przebudowa drogi powiatowej Nr 1793R Radymno ul.3-go Maja</t>
  </si>
  <si>
    <t>Przebudowa drogi powiatowej Nr 1820R Radymno ul.Złota Góra</t>
  </si>
  <si>
    <t>Przebudowa drogi powiatowej Nr 1820R Radymno-Walawa-Przemyśl odc.Sośnica-Święte</t>
  </si>
  <si>
    <t>Przebudowa drogi powiatowej Nr 1820R Radymno-Walawa-Przemyśl odc.Święte-Złota Góra</t>
  </si>
  <si>
    <t>Przebudowa drogi powiatowej Nr 1821R Zadąbrowie-Sośnica</t>
  </si>
  <si>
    <t>Przebudowa drogi powiatowej w Jarosławiu ul.Bandurskiego</t>
  </si>
  <si>
    <t>Przebudowa drogi powiatowej w Jarosławiu ul.Zielińskiego</t>
  </si>
  <si>
    <t>Przebudowa dróg powiatowych w Jarosławiu:ul.Dolnoleżajska,ul.Brodowicze,ul.Stawki</t>
  </si>
  <si>
    <t>Przebudowa dróg powiatowych w Jarosławiu:ul.Żwirowej,ul.Łazy Kostkowskie</t>
  </si>
  <si>
    <t>Przebudowa ul.Paderewskiego,ul.Bandurskiego,ul.Zielińskiego,przebudowa chodników przy ul.Pasieka i ul.Królowej Jadwigi,przebudowa chodników w ciągu ul.Kasprowicza i ul.Prof.A.Grucy oraz ul.T.Kościuszki (od os.Pułaskiego) i ul.Reformackiej,przebudowa nawierzchni w ciągu ulic:Dolnoleżajska,Brodowicze,Stawki, oraz ul.Żwirowej i ul.Łazy Kostkowskie,przebudowa ul.Pogodnej,przebudowa chodnika ul.Długosza,przebudowa chodnika ul.Dobrzańskiego,przebudowa chodnika ul.Wilsona i ul.Zwierzynieckiej</t>
  </si>
  <si>
    <t>Rozbudowa drogi powiatowej Nr 1818R Radymno-Chałupki Medyckie od km 2+688 do km 2+988 wraz z rozbiórką istniejącego i budową nowego mostu w km 2+858 oraz budową i rozbiórką drogi objazdowej z mostem tymczasowym</t>
  </si>
  <si>
    <t>Zakup samochodu dla PZD</t>
  </si>
  <si>
    <t>Przebudowa drogi powiatowej Nr 1705R Surmaczówka-Zapałów w km 5+400-6+000</t>
  </si>
  <si>
    <t>Przebudowa drogi powiatowej Nr 1715R Nowy Miękisz-Duńkowice w km 2+780-4+379</t>
  </si>
  <si>
    <t>Przebudowa istniejącego budynku w Jarosławiu przy ul.Hetmana Jana Tarnowskiego 1 w celu dostosowania do potrzeb ogniska baletowego</t>
  </si>
  <si>
    <t>Przebudowa konstrukcji dachu na budynku Starostwa</t>
  </si>
  <si>
    <t>Rozbudowa systemu monitoringu wizyjnego w Starostwie</t>
  </si>
  <si>
    <t>75405</t>
  </si>
  <si>
    <t>Wpłaty jednostek na państwowy fundusz celowy na finansowanie lub dofinansowanie zadań inwestycyjnych</t>
  </si>
  <si>
    <t>6170</t>
  </si>
  <si>
    <t>Wpłata na Fundusz Wsparcia Policji KW Policji w Rzeszowie z przeznaczeniem na zakup przez Komendę Powiatową Policji w Jarosławiu 2 kserokopiarek z podwójnym podajnikiem i tonerami</t>
  </si>
  <si>
    <t>Budowa sali gimnastycznej wraz z łącznikiem i salami dydaktycznymi w ZSLiT</t>
  </si>
  <si>
    <t>Przebudowa budynku ZSSChiO w zakresie utwardzenia terenu wraz z likwidacją składów opału, przebudową szachtów piwnicznych i izolacją zachodniej ściany fundamentowej</t>
  </si>
  <si>
    <t>Przebudowa dachu na sali gimnastycznej I LO</t>
  </si>
  <si>
    <t>Zakup sprzętu dla DPS Moszczany</t>
  </si>
  <si>
    <t>Zakup sprzętu dla DPS Wysock</t>
  </si>
  <si>
    <t>Instalacja klimatyzatorów w budynku PUP</t>
  </si>
  <si>
    <t>wpłata na Fundusz Wsparcia Policji Komendy Wojewódzkiej Policji w Rzeszowie z przeznaczeniem na zakup przez Komendę Powiatową Policji w Jarosławiu 2 kserokopiarek z podwójnym podajnikiem i tonerami</t>
  </si>
  <si>
    <t>Szkoła Podstawowa Mistrzostwa Sportowego w Jarosławiu,ul.Pruchnicka 2</t>
  </si>
  <si>
    <r>
      <t>3.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dotacje celowe związane z realizacją zadań Powiatu</t>
    </r>
  </si>
  <si>
    <r>
      <t>1.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dotacje przedmiotowe</t>
    </r>
  </si>
  <si>
    <r>
      <t>2.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dotacje podmiotowe</t>
    </r>
  </si>
  <si>
    <t>Miasta Przemyśla</t>
  </si>
  <si>
    <t>0580</t>
  </si>
  <si>
    <t>Wpływy z tytułu grzywien i innych kar pieniężnych od osób prawnych i innych jednostek organizacyjnych</t>
  </si>
  <si>
    <t>Wpływy z tytułu kar i odszkodowań wynikających z umów</t>
  </si>
  <si>
    <t>85404</t>
  </si>
  <si>
    <t>2910</t>
  </si>
  <si>
    <t>Wpływy ze zwrotów dotacji oraz płatności, w tym wykorzystanych niezgodnie z przeznaczeniem lub wykorzystanych z naruszeniem procedur, o których mowa w art. 184 ustawy, pobranych nienależnie lub w nadmiernej wysokości</t>
  </si>
  <si>
    <t>§ 4179 wynagrodzenia bezosobowe</t>
  </si>
  <si>
    <t>§ 4429 podróże służbowe zagraniczne</t>
  </si>
  <si>
    <t>Branżowe szkoły I i II stopnia</t>
  </si>
  <si>
    <t>§ 4390 zakup usług obejmujących wykonanie ekspertyz ,analiz i opinii</t>
  </si>
  <si>
    <t>02002</t>
  </si>
  <si>
    <t>0910</t>
  </si>
  <si>
    <t>Odsetki od nieterminowych wpłat z tytułu podatków i opłat</t>
  </si>
  <si>
    <t>751</t>
  </si>
  <si>
    <t>75109</t>
  </si>
  <si>
    <t xml:space="preserve">Urzędy naczelnych organów władzy państwowej, kontroli i ochrony prawa oraz sądownictwa </t>
  </si>
  <si>
    <t xml:space="preserve">Wybory do rad gmin, rad powiatów i sejmików województw, wybory wójtów, burmistrzów i prezydentów miast oraz referenda gminne, powiatowe i wojewódzkie </t>
  </si>
  <si>
    <t>75478</t>
  </si>
  <si>
    <t>2760</t>
  </si>
  <si>
    <t>Środki na uzupełnienie dochodów powiatu</t>
  </si>
  <si>
    <t>80102</t>
  </si>
  <si>
    <t>Wpływy z opłat egzaminacyjnych oraz opłat za wydawanie świadectw, dyplomów, zaświadczeń, certyfikatów i ich duplikatów</t>
  </si>
  <si>
    <t>80153</t>
  </si>
  <si>
    <t xml:space="preserve"> Zapewnienie uczniom prawa do bezpłatnego dostępu do podręczników, materiałów edukacyjnych lub materiałów ćwiczeniowych</t>
  </si>
  <si>
    <t>Wpływy ze zwrotów dotacji oraz płatności wykorzystanych niezgodnie z przeznaczeniem lub wykorzystanych z naruszeniem procedur, o których mowa w art. 184 ustawy, pobranych nienależnie lub w nadmiernej wysokości</t>
  </si>
  <si>
    <t>0770</t>
  </si>
  <si>
    <t>Wpłaty z tytułu odpłatnego nabycia prawa własności oraz prawa użytkowania wieczystego nieruchomości</t>
  </si>
  <si>
    <t>6260</t>
  </si>
  <si>
    <t>Dotacje otrzymane z państwowych funduszy celowych na finansowanie lub dofinansowanie kosztów realizacji inwestycji i zakupów inwestycyjnych jednostek sektora finansów publicznych</t>
  </si>
  <si>
    <r>
      <rPr>
        <sz val="12"/>
        <rFont val="Calibri"/>
        <family val="2"/>
        <charset val="238"/>
      </rPr>
      <t>§</t>
    </r>
    <r>
      <rPr>
        <sz val="12"/>
        <rFont val="Times New Roman"/>
        <family val="1"/>
        <charset val="238"/>
      </rPr>
      <t xml:space="preserve"> 4520 opłaty na rzecz budżetów jednostek samorządu terytorialnego</t>
    </r>
  </si>
  <si>
    <r>
      <t xml:space="preserve"> 1.</t>
    </r>
    <r>
      <rPr>
        <sz val="7"/>
        <rFont val="Arial CE"/>
        <family val="2"/>
        <charset val="238"/>
      </rPr>
      <t xml:space="preserve">    </t>
    </r>
    <r>
      <rPr>
        <sz val="10"/>
        <rFont val="Arial CE"/>
        <family val="2"/>
        <charset val="238"/>
      </rPr>
      <t>wydatki jednostek budżetowych, w tym :</t>
    </r>
  </si>
  <si>
    <t>§ 8090 koszty emisji samorządowych papierów wartościowych oraz inne opłaty i prowizje</t>
  </si>
  <si>
    <t>Szkoły policealne</t>
  </si>
  <si>
    <r>
      <t>3.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świadczenia na rzecz osób fizycznych</t>
    </r>
  </si>
  <si>
    <r>
      <t>4.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wydatki na programy finansowane z udziałem środków pochodzących z budżetu UE, pomocy EFTA oraz ze źródeł zagranicznych niepodlegające zwrotowi, w części związanej z realizacją zadań Powiatu</t>
    </r>
  </si>
  <si>
    <r>
      <t>5.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wypłaty z tytułu poręczeń i gwarancji</t>
    </r>
  </si>
  <si>
    <r>
      <t>6.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obsługa długu</t>
    </r>
  </si>
  <si>
    <r>
      <t>2.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dotacje na zadania bieżące</t>
    </r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</si>
  <si>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</si>
  <si>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§ 2910 zwrot dotacji oraz płatności wykorzystanych niezgodnie z przeznaczeniem lub wykorzystanych z naruszeniem procedur, o których mowa w art. 184 ustawy, pobranych nienależnie lub w nadmiernej wysokości</t>
  </si>
  <si>
    <r>
      <t xml:space="preserve"> 3.</t>
    </r>
    <r>
      <rPr>
        <sz val="7"/>
        <rFont val="Arial CE"/>
        <family val="2"/>
        <charset val="238"/>
      </rPr>
      <t xml:space="preserve">    </t>
    </r>
    <r>
      <rPr>
        <sz val="10"/>
        <rFont val="Arial CE"/>
        <family val="2"/>
        <charset val="238"/>
      </rPr>
      <t>świadczenia na rzecz osób fizycznych</t>
    </r>
  </si>
  <si>
    <t>Prace geodezyjno- urządzeniowe na potrzeby rolnictwa</t>
  </si>
  <si>
    <r>
      <t>1)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inwestycje i zakupy inwestycyjne</t>
    </r>
  </si>
  <si>
    <r>
      <t>2)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zakup i objęcie akcji i udziałów</t>
    </r>
  </si>
  <si>
    <r>
      <t>3)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wniesienie wkładów do spółek prawa handlowego</t>
    </r>
  </si>
  <si>
    <r>
      <t>1)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inwestycje i zakupy inwestycyjne, w tym na programy finansowane z udziałem środków pochodzących z budżetu UE, pomocy EFTA oraz ze źródeł zagranicznych niepodlegające zwrotowi, w części związanej z realizacją zadań Powiatu</t>
    </r>
  </si>
  <si>
    <r>
      <t>2)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zakup i objecie akcji i udziałów</t>
    </r>
  </si>
  <si>
    <t>§ 6230 dotacje celowe z budżetu na finansowanie lub dofinansowanie kosztów realizacji inwestycji i zakupów inwestycyjnych jednostek niezaliczanych do sektora finansów publicznych</t>
  </si>
  <si>
    <t>Plan</t>
  </si>
  <si>
    <t>71 000,00</t>
  </si>
  <si>
    <t>Wykonanie zastępcze robót budowlanych dla zagospodarowania poscaleniowego wsi Bystrowice,Więckowice,Tyniowice</t>
  </si>
  <si>
    <t>35 970 953,97</t>
  </si>
  <si>
    <t>30 963 930,97</t>
  </si>
  <si>
    <t>24 507 110,08</t>
  </si>
  <si>
    <t xml:space="preserve">Budowa chodnika przy drodze powiatowej Nr 1674R Lubaczów - Laszki - Duńkowice w m. Łazy </t>
  </si>
  <si>
    <t>499 000,00</t>
  </si>
  <si>
    <t>236 853,00</t>
  </si>
  <si>
    <t>200 000,00</t>
  </si>
  <si>
    <t>151 000,00</t>
  </si>
  <si>
    <t>25 000,00</t>
  </si>
  <si>
    <t>115 521,00</t>
  </si>
  <si>
    <t>157 262,00</t>
  </si>
  <si>
    <t>425 905,08</t>
  </si>
  <si>
    <t>81 870,00</t>
  </si>
  <si>
    <t>71 808,00</t>
  </si>
  <si>
    <t>62 000,00</t>
  </si>
  <si>
    <t>46 476,00</t>
  </si>
  <si>
    <t>57 583,00</t>
  </si>
  <si>
    <t>39 614,00</t>
  </si>
  <si>
    <t>60 350,00</t>
  </si>
  <si>
    <t>88 493,00</t>
  </si>
  <si>
    <t>Przebudowa dr. pow. Nr 1770R Kidałowice - Rokietnica od km 0+042,00 do km 2+522,19</t>
  </si>
  <si>
    <t>70 400,00</t>
  </si>
  <si>
    <t>60 000,00</t>
  </si>
  <si>
    <t>130 987,00</t>
  </si>
  <si>
    <t>834 000,00</t>
  </si>
  <si>
    <t>745 379,00</t>
  </si>
  <si>
    <t>500 000,00</t>
  </si>
  <si>
    <t>88 000,00</t>
  </si>
  <si>
    <t>270 000,00</t>
  </si>
  <si>
    <t>195 458,00</t>
  </si>
  <si>
    <t>259 882,00</t>
  </si>
  <si>
    <t>96 052,00</t>
  </si>
  <si>
    <t>323 918,00</t>
  </si>
  <si>
    <t>45 000,00</t>
  </si>
  <si>
    <t>Przebudowa drogi powiatowej Nr 1776 - droga przez wieś Jodłówka</t>
  </si>
  <si>
    <t>299 493,00</t>
  </si>
  <si>
    <t>338 734,00</t>
  </si>
  <si>
    <t>Przebudowa drogi powiatowej Nr 1779R Droga przez wieś Kramarzówka</t>
  </si>
  <si>
    <t>235 230,00</t>
  </si>
  <si>
    <t>25 215,00</t>
  </si>
  <si>
    <t>400 000,00</t>
  </si>
  <si>
    <t>300 000,00</t>
  </si>
  <si>
    <t>100 000,00</t>
  </si>
  <si>
    <t>105 128,00</t>
  </si>
  <si>
    <t>158 841,00</t>
  </si>
  <si>
    <t>84 907,00</t>
  </si>
  <si>
    <t>1 251 584,00</t>
  </si>
  <si>
    <t>242 873,00</t>
  </si>
  <si>
    <t>306 786,00</t>
  </si>
  <si>
    <t>56 000,00</t>
  </si>
  <si>
    <t>Przebudowa drogi powiatowej Nr 1823R Stubno - Korczowa w m. Korczowa</t>
  </si>
  <si>
    <t>70 000,00</t>
  </si>
  <si>
    <t>145 243,00</t>
  </si>
  <si>
    <t>84 891,00</t>
  </si>
  <si>
    <t>177 381,00</t>
  </si>
  <si>
    <t>393 115,00</t>
  </si>
  <si>
    <t>1 120 000,00</t>
  </si>
  <si>
    <t>7 438 740,00</t>
  </si>
  <si>
    <t>1 299 335,00</t>
  </si>
  <si>
    <t>5 524 433,46</t>
  </si>
  <si>
    <t>859 437,43</t>
  </si>
  <si>
    <t>72 950,00</t>
  </si>
  <si>
    <t>71 500,00</t>
  </si>
  <si>
    <t>1 450,00</t>
  </si>
  <si>
    <t>5 007 023,00</t>
  </si>
  <si>
    <t>279 519,00</t>
  </si>
  <si>
    <t>675 833,00</t>
  </si>
  <si>
    <t>Przebudowa przepustu w ciągu drogi powiatowej Nr 1776R droga przez wieś Jodłówka w km 0+040</t>
  </si>
  <si>
    <t>443 580,00</t>
  </si>
  <si>
    <t>3 608 091,00</t>
  </si>
  <si>
    <t>227 570,00</t>
  </si>
  <si>
    <t>72 570,00</t>
  </si>
  <si>
    <t>81 000,00</t>
  </si>
  <si>
    <t>74 000,00</t>
  </si>
  <si>
    <t>2 639 730,39</t>
  </si>
  <si>
    <t>2 393 906,04</t>
  </si>
  <si>
    <t>245 824,35</t>
  </si>
  <si>
    <t>58 402,00</t>
  </si>
  <si>
    <t>27 000,00</t>
  </si>
  <si>
    <t>12 000,00</t>
  </si>
  <si>
    <t>15 000,00</t>
  </si>
  <si>
    <t>Zakup systemu monitoringu wizyjnego dla KP PSP</t>
  </si>
  <si>
    <t>1 027 863,00</t>
  </si>
  <si>
    <t>444 857,00</t>
  </si>
  <si>
    <t>37 515,00</t>
  </si>
  <si>
    <t>407 342,00</t>
  </si>
  <si>
    <t>583 006,00</t>
  </si>
  <si>
    <t>1 127 522,00</t>
  </si>
  <si>
    <t>94 687,00</t>
  </si>
  <si>
    <t xml:space="preserve">Przebudowa budynku garażowego w DPS Sośnica </t>
  </si>
  <si>
    <t>1 032 835,00</t>
  </si>
  <si>
    <t>1 000 000,00</t>
  </si>
  <si>
    <t>17 835,00</t>
  </si>
  <si>
    <t>524 388,02</t>
  </si>
  <si>
    <t>388 000,00</t>
  </si>
  <si>
    <t>357 000,00</t>
  </si>
  <si>
    <t>31 000,00</t>
  </si>
  <si>
    <t>136 388,02</t>
  </si>
  <si>
    <t>124 281,02</t>
  </si>
  <si>
    <t>12 107,00</t>
  </si>
  <si>
    <t>468 690,25</t>
  </si>
  <si>
    <t>322 135,67</t>
  </si>
  <si>
    <t>146 554,58</t>
  </si>
  <si>
    <t>20 000,00</t>
  </si>
  <si>
    <t>90095</t>
  </si>
  <si>
    <t>6230</t>
  </si>
  <si>
    <t>Dotacje celowe z budżetu na finansowanie lub dofinansowanie kosztów realizacji inwestycji i zakupów inwestycyjnych jednostek nie zaliczanych do sektora finansów publicznych</t>
  </si>
  <si>
    <t>Parafia Rzymskokatolicka pw. Św. Brata Alberta Jarosław - Szówsko/ roboty budowlane polegające na dociepleniu ścian i stropów, izolacji ścian fundamentowych w zakresie termomodernizacji budynku Kościoła Parafialnego w Szówsku (wymiana stolarki okiennej) /</t>
  </si>
  <si>
    <t>majątkowe razem:</t>
  </si>
  <si>
    <t>bieżące razem:</t>
  </si>
  <si>
    <t>majątkowe:</t>
  </si>
  <si>
    <t>bieżące:</t>
  </si>
  <si>
    <t>ogółem wydatki:</t>
  </si>
  <si>
    <r>
      <t xml:space="preserve">§ 6230 dotacje celowe z budżetu na finansowanie lub dofinansowanie kosztów realizacji inwestycji i zakupów inwestycyjnych jednostek niezaliczanych do sektora finansów publicznych   </t>
    </r>
    <r>
      <rPr>
        <i/>
        <sz val="12"/>
        <rFont val="Times New Roman"/>
        <family val="1"/>
        <charset val="238"/>
      </rPr>
      <t>/ z przeznaczeniem dla Parafii Rzymskokatolickiej pw. Św. Brata Alberta Jarosław - Szówsko na roboty budowlane polegające na dociepleniu ścian i stropów, izolacji ścian fundamentowych w zakresie termomodernizacji budynku Kościoła Parafialnego w Szówsku (wymiana stolarki okiennej) /.</t>
    </r>
  </si>
  <si>
    <t>LO Mistrzostwa Sportowego w Jarosławiu, ul.Pruchnicka 2</t>
  </si>
  <si>
    <t>Publiczne Katolickie LO w Jarosławiu, Pl.Księdza Piotra Skargi 1</t>
  </si>
  <si>
    <r>
      <t>2.</t>
    </r>
    <r>
      <rPr>
        <sz val="7"/>
        <rFont val="Times New Roman"/>
        <family val="1"/>
        <charset val="238"/>
      </rPr>
      <t xml:space="preserve">      </t>
    </r>
    <r>
      <rPr>
        <sz val="12"/>
        <rFont val="Times New Roman"/>
        <family val="1"/>
        <charset val="238"/>
      </rPr>
      <t>dotacje podmiotowe, w tym:</t>
    </r>
  </si>
  <si>
    <t>dotacja celowa dla Parafii Rzymskokatolickiej pw. Św. Brata Alberta Jarosław - Szówsko z przeznaczeniem na  roboty budowlane polegające na dociepleniu ścian i stropów, izolacji ścian fundamentowych w zakresie termomodernizacji budynku Kościoła Parafialnego w Szówsku (wymiana stolarki okiennej</t>
  </si>
  <si>
    <t>10.Stopień zaawansowania realizacji programów wieloletnich</t>
  </si>
  <si>
    <t>Łączne nakłady finansowe</t>
  </si>
  <si>
    <t xml:space="preserve">Stopień zaawansowania        ( %) </t>
  </si>
  <si>
    <t>Bliżej rynku pracy - kompleksowy program edukacji zawodowej w Powiecie Jarosławskim - Lepsze dopasowywanie systemów kształcenia i szkolenia do potrzeb rynku pracy, ułatwianie przechodzenia z etapu kształcenia do etapu zatrudnienia oraz wzmacnianie systemów kształcenia i szkolenia zawodowego i ich jakości, w tym poprzez mechanizmy prognozowania umiejętności,dostosowania programów nauczania oraz tworzenia i rozwoju systemów uczenia się poprzez praktyczną naukę zawodu realizowaną w ścisłej współpracy z pracodawcami w ZSDGiL,ZSEiO,ZSLiT,ZSTiO,ZSSChiO,ZSBiO,    SOSW, CKZiU i ZSOZiR</t>
  </si>
  <si>
    <t>CKP kształci zawodowo.Wspieranie kompetencji kadr i uczniów Centrum Kształcenia Praktycznego w Jarosławiu - Lepsze dopasowywanie systemów kształcenia i szkolenia do potrzeb rynku pracy, ułatwianie przechodzenia z etapu kształcenia do etapu zatrudnienia oraz wzmacnianie systemów kształcenia i szkolenia zawodowego i ich jakości, w tym poprzez mechanizmy prognozowania umiejętności, dostosowania programów nauczania oraz tworzenia i rozwoju systemów uczenia się poprzez praktyczną naukę zawodu realizowaną w ścisłej współpracy z pracodawczami w CKP</t>
  </si>
  <si>
    <t>Wydatki majątkowe</t>
  </si>
  <si>
    <t>Podkarpacki System Informacji Przestrzennej (PSIP) - Rozwój społeczeństwa informacyjnego w województwie podkarpackim poprzez budowę regionalnej (wojewódzkiej) , otwartej, cyfrowej platformy, integrującej zasoby informacyjne o charakterze przestrzennym, w celu ich publikacji oraz świadczenia związanych z nimi e-usług</t>
  </si>
  <si>
    <t>9. Zestawienie zmian w planie wydatków na realizację programów finansowanych z udziałem środków, o których mowa w art. 5 ust. 1 pkt 2 i 3</t>
  </si>
  <si>
    <t xml:space="preserve">Nazwa </t>
  </si>
  <si>
    <t>Zmiana</t>
  </si>
  <si>
    <t xml:space="preserve">Staż zagraniczny szansą sukcesu zawodowego nr Umowy 2016-1-PL01-KA102-023628   w ramach Programu ERASMUS+ (ZSOZiR) </t>
  </si>
  <si>
    <t>”Wzmocnienie potencjału kształcenia zawodowego poprzez zakup wyposażenia dla Centrum Kształcenia Praktycznego w Jarosławiu" RPPK.06.04.02-18-0006/16-00</t>
  </si>
  <si>
    <t xml:space="preserve">CKP kształci zawodowo.Wspieranie kompetencji kadr i uczniów Centrum Kształcenia Praktycznego w Jarosławiu nr RPPK.09.04.00-IP.01-18-004/15 </t>
  </si>
  <si>
    <t>Bliżej rynku pracy – kompleksowy program edukacji zawodowej w Powiecie Jarosławskim”</t>
  </si>
  <si>
    <t xml:space="preserve"> „Rozwój drogą do kariery”, w ramach RPO Województwa Podkarpackiego na lata 2014-2020 (PUP )WND-RPPK.07.01.00-18-0182/16 </t>
  </si>
  <si>
    <t>Podkarpacki System Informacji Przestrzennej PSIP”)</t>
  </si>
  <si>
    <t xml:space="preserve">„Kompleksowa modernizacja energetyczna budynków oświatowo-wychowawczych Powiatu Jarosławskiego z wykorzystaniem OZE”-RPPK.03.02.00-18-0027/16 </t>
  </si>
  <si>
    <t xml:space="preserve"> „Refundacja wyposażenia lub doposażenia stanowiska pracy w ramach projektu pt. Rozwój drogą do kariery” PPK. 07.01.00-18-0 182 /16</t>
  </si>
  <si>
    <t>Razem</t>
  </si>
  <si>
    <t>Wykonanie na dzień 31 grudnia 2018 r.</t>
  </si>
  <si>
    <t xml:space="preserve">Realizacja zadania polegającego na zapewnieniu warunków, w tym na przeprowadzeniu niezbędnych inwestycji, do prowadzenia szkolenia strzeleckiego przewidzianego „Programem nauczania dla szkół ponadgimnazjalnych przedmiotu „Edukacja wojskowa” oraz na prowadzeniu ww. szkolenia  - Realizacja zadania polegającego na zapewnieniu warunków, w tym na przeprowadzeniu niezbędnych inwestycji, do prowadzenia szkolenia strzeleckiego przewidzianego „Programem nauczania dla szkół ponadgimnazjalnych przedmiotu „Edukacja wojskowa” oraz na prowadzeniu ww. szkolenia </t>
  </si>
  <si>
    <t>Plan na 01.01.2018r.</t>
  </si>
  <si>
    <t xml:space="preserve"> Europejskie doświadczenie zawodowe inspiracją do aktywności na rynku pracy Nr Umowy POWERVET-2016-1-PL01-KA102-024934   (ZSSChiO) </t>
  </si>
  <si>
    <t xml:space="preserve"> Dobry fachowiec zdobywa wiedzę u źródeł nr Umowy POWERVET-2017-1-PL01-KA102-036322  (ZSOZiR) </t>
  </si>
  <si>
    <t>Plan po zmianie na 31.12.2018r.</t>
  </si>
  <si>
    <t>Wykonanie na 31.12.2018r.</t>
  </si>
  <si>
    <t xml:space="preserve"> mikro projekt „Twoje miejsca - Twoje dziedzictwo. Ziemia Jarosławska - Svidnik. Budowa nowych transgranicznych produktów turystycznych” w ramach Programu Współpracy Transgranicznej Interreg V-A Polska - Słowacja 2014 -2020 , współfinansowanego ze środków Europejskiego Funduszu Rozwoju Regionalnego - umowa nr INT/EK/KAR/1/II/A/0123 /,</t>
  </si>
  <si>
    <t xml:space="preserve">Staże zagraniczne dla uczniów i absolwentów szkół zawodowych oraz mobilność kadry kształcenia zawodowego” nr Umowy POWERVET-2016-1-PL01-KA102-024630 (ZSTiO)  </t>
  </si>
  <si>
    <t>100 (odpisy amortyzacyjne)</t>
  </si>
  <si>
    <t>równowartość odpisów amortyzacyjnych</t>
  </si>
  <si>
    <t>stan środków obr.netto na początku okresu sprawozdawczego</t>
  </si>
  <si>
    <t>stan środków obr.netto na koniec okresu sprawozdawczego</t>
  </si>
  <si>
    <t>Scalanie gruntów położonych w obszarze wsi Rzeplin gmina Pruchnik</t>
  </si>
  <si>
    <t>Scalanie gruntów położonych w obszarze wsi Jankowice gmina Chłopice</t>
  </si>
  <si>
    <t>Scalanie gruntów położonych w obszarze wsi Boratyn gmina Chłopice</t>
  </si>
  <si>
    <t>Scalanie gruntów położonych w obszarze miasta Pruchnik</t>
  </si>
  <si>
    <t>Scalanie gruntów położonych w obszarze wsi Jodłówka gmina Pruchnik</t>
  </si>
  <si>
    <t>Wykonanie chodników przy drogach powiatowych w m.Makowisko,Surochów,Sobiecin,Wólka Pełkińska,Tuczempy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</si>
</sst>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42" x14ac:knownFonts="1">
    <font>
      <sz val="10"/>
      <name val="Arial CE"/>
      <family val="2"/>
      <charset val="238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name val="Arial CE"/>
      <family val="2"/>
      <charset val="238"/>
    </font>
    <font>
      <sz val="10"/>
      <color rgb="FFFF0000"/>
      <name val="Arial CE"/>
      <family val="2"/>
      <charset val="238"/>
    </font>
    <font>
      <sz val="11"/>
      <color rgb="FF000000"/>
      <name val="Calibri"/>
      <family val="2"/>
      <charset val="238"/>
    </font>
    <font>
      <b/>
      <sz val="14"/>
      <color indexed="8"/>
      <name val="Times New Roman"/>
      <family val="1"/>
      <charset val="238"/>
    </font>
    <font>
      <sz val="11"/>
      <color rgb="FF000000"/>
      <name val="Arial"/>
      <family val="2"/>
      <charset val="238"/>
    </font>
    <font>
      <sz val="12"/>
      <name val="Arial"/>
      <family val="2"/>
      <charset val="204"/>
    </font>
    <font>
      <sz val="10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2"/>
      <color rgb="FFFF0000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04"/>
    </font>
    <font>
      <sz val="14"/>
      <name val="Times New Roman"/>
      <family val="1"/>
      <charset val="238"/>
    </font>
    <font>
      <sz val="12"/>
      <name val="Arial CE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Calibri"/>
      <family val="2"/>
      <charset val="238"/>
    </font>
    <font>
      <sz val="7"/>
      <name val="Arial CE"/>
      <family val="2"/>
      <charset val="238"/>
    </font>
    <font>
      <i/>
      <sz val="12"/>
      <color indexed="8"/>
      <name val="Times New Roman"/>
      <family val="1"/>
      <charset val="238"/>
    </font>
    <font>
      <sz val="10"/>
      <color rgb="FFFF0000"/>
      <name val="Arial"/>
      <family val="2"/>
      <charset val="204"/>
    </font>
    <font>
      <i/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i/>
      <sz val="10"/>
      <name val="Arial CE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1" tint="0.499984740745262"/>
        <bgColor indexed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499984740745262"/>
        <bgColor indexed="0"/>
      </patternFill>
    </fill>
    <fill>
      <patternFill patternType="solid">
        <fgColor theme="0" tint="-0.499984740745262"/>
        <bgColor indexed="64"/>
      </patternFill>
    </fill>
  </fills>
  <borders count="1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9" fontId="12" fillId="0" borderId="0" applyFill="0" applyBorder="0" applyAlignment="0" applyProtection="0"/>
    <xf numFmtId="0" fontId="14" fillId="0" borderId="0"/>
    <xf numFmtId="164" fontId="16" fillId="0" borderId="0"/>
  </cellStyleXfs>
  <cellXfs count="886">
    <xf numFmtId="0" fontId="0" fillId="0" borderId="0" xfId="0"/>
    <xf numFmtId="0" fontId="2" fillId="2" borderId="0" xfId="1" applyNumberFormat="1" applyFont="1" applyFill="1" applyBorder="1" applyAlignment="1" applyProtection="1">
      <alignment horizontal="left"/>
      <protection locked="0"/>
    </xf>
    <xf numFmtId="0" fontId="7" fillId="0" borderId="0" xfId="0" applyFont="1"/>
    <xf numFmtId="0" fontId="6" fillId="0" borderId="1" xfId="0" applyFont="1" applyBorder="1" applyAlignment="1">
      <alignment horizontal="center" wrapText="1"/>
    </xf>
    <xf numFmtId="0" fontId="4" fillId="0" borderId="1" xfId="0" applyFont="1" applyBorder="1"/>
    <xf numFmtId="10" fontId="4" fillId="0" borderId="1" xfId="2" applyNumberFormat="1" applyFont="1" applyFill="1" applyBorder="1" applyAlignment="1" applyProtection="1">
      <alignment wrapText="1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0" fontId="0" fillId="0" borderId="0" xfId="0" applyFont="1"/>
    <xf numFmtId="0" fontId="13" fillId="0" borderId="0" xfId="0" applyFont="1"/>
    <xf numFmtId="0" fontId="10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justify" vertical="top" wrapText="1"/>
    </xf>
    <xf numFmtId="0" fontId="6" fillId="2" borderId="1" xfId="0" applyFont="1" applyFill="1" applyBorder="1" applyAlignment="1">
      <alignment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4" fontId="4" fillId="2" borderId="1" xfId="0" applyNumberFormat="1" applyFont="1" applyFill="1" applyBorder="1" applyAlignment="1">
      <alignment horizontal="right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3" fontId="4" fillId="0" borderId="5" xfId="0" applyNumberFormat="1" applyFont="1" applyBorder="1" applyAlignment="1">
      <alignment horizontal="right" vertical="top" wrapText="1"/>
    </xf>
    <xf numFmtId="4" fontId="4" fillId="0" borderId="5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3" fontId="4" fillId="0" borderId="8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vertical="top" wrapText="1"/>
    </xf>
    <xf numFmtId="10" fontId="4" fillId="0" borderId="1" xfId="2" applyNumberFormat="1" applyFont="1" applyFill="1" applyBorder="1" applyAlignment="1" applyProtection="1">
      <alignment horizontal="right" vertical="top" wrapText="1"/>
    </xf>
    <xf numFmtId="0" fontId="4" fillId="0" borderId="0" xfId="0" applyFont="1"/>
    <xf numFmtId="0" fontId="6" fillId="6" borderId="1" xfId="0" applyFont="1" applyFill="1" applyBorder="1" applyAlignment="1">
      <alignment vertical="top" wrapText="1"/>
    </xf>
    <xf numFmtId="4" fontId="6" fillId="6" borderId="1" xfId="0" applyNumberFormat="1" applyFont="1" applyFill="1" applyBorder="1" applyAlignment="1">
      <alignment vertical="top" wrapText="1"/>
    </xf>
    <xf numFmtId="10" fontId="6" fillId="6" borderId="1" xfId="2" applyNumberFormat="1" applyFont="1" applyFill="1" applyBorder="1" applyAlignment="1" applyProtection="1">
      <alignment vertical="top" wrapText="1"/>
    </xf>
    <xf numFmtId="0" fontId="4" fillId="6" borderId="1" xfId="0" applyFont="1" applyFill="1" applyBorder="1" applyAlignment="1">
      <alignment vertical="top" wrapText="1"/>
    </xf>
    <xf numFmtId="4" fontId="4" fillId="6" borderId="1" xfId="0" applyNumberFormat="1" applyFont="1" applyFill="1" applyBorder="1" applyAlignment="1">
      <alignment vertical="top" wrapText="1"/>
    </xf>
    <xf numFmtId="10" fontId="4" fillId="6" borderId="1" xfId="2" applyNumberFormat="1" applyFont="1" applyFill="1" applyBorder="1" applyAlignment="1" applyProtection="1">
      <alignment vertical="top" wrapText="1"/>
    </xf>
    <xf numFmtId="0" fontId="4" fillId="0" borderId="1" xfId="0" applyFont="1" applyBorder="1" applyAlignment="1">
      <alignment vertical="top" wrapText="1"/>
    </xf>
    <xf numFmtId="10" fontId="4" fillId="0" borderId="1" xfId="2" applyNumberFormat="1" applyFont="1" applyFill="1" applyBorder="1" applyAlignment="1" applyProtection="1">
      <alignment vertical="top" wrapText="1"/>
    </xf>
    <xf numFmtId="0" fontId="4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4" fillId="6" borderId="4" xfId="0" applyFont="1" applyFill="1" applyBorder="1" applyAlignment="1">
      <alignment vertical="top" wrapText="1"/>
    </xf>
    <xf numFmtId="0" fontId="4" fillId="9" borderId="1" xfId="0" applyFont="1" applyFill="1" applyBorder="1" applyAlignment="1">
      <alignment vertical="top" wrapText="1"/>
    </xf>
    <xf numFmtId="49" fontId="4" fillId="2" borderId="1" xfId="1" applyNumberFormat="1" applyFont="1" applyFill="1" applyBorder="1" applyAlignment="1" applyProtection="1">
      <alignment horizontal="left" vertical="top" wrapText="1"/>
      <protection locked="0"/>
    </xf>
    <xf numFmtId="10" fontId="6" fillId="6" borderId="1" xfId="2" applyNumberFormat="1" applyFont="1" applyFill="1" applyBorder="1" applyAlignment="1" applyProtection="1">
      <alignment horizontal="right" vertical="top" wrapText="1"/>
    </xf>
    <xf numFmtId="0" fontId="6" fillId="9" borderId="1" xfId="0" applyFont="1" applyFill="1" applyBorder="1" applyAlignment="1">
      <alignment horizontal="left" vertical="top" wrapText="1"/>
    </xf>
    <xf numFmtId="49" fontId="9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6" borderId="14" xfId="0" applyFont="1" applyFill="1" applyBorder="1" applyAlignment="1">
      <alignment horizontal="center" vertical="top" wrapText="1"/>
    </xf>
    <xf numFmtId="0" fontId="11" fillId="2" borderId="0" xfId="1" applyNumberFormat="1" applyFont="1" applyFill="1" applyBorder="1" applyAlignment="1" applyProtection="1">
      <alignment horizontal="left"/>
      <protection locked="0"/>
    </xf>
    <xf numFmtId="49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1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9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11" fillId="9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1" xfId="1" applyNumberFormat="1" applyFont="1" applyFill="1" applyBorder="1" applyAlignment="1" applyProtection="1">
      <alignment horizontal="left" vertical="center" wrapText="1"/>
      <protection locked="0"/>
    </xf>
    <xf numFmtId="4" fontId="9" fillId="9" borderId="1" xfId="1" applyNumberFormat="1" applyFont="1" applyFill="1" applyBorder="1" applyAlignment="1" applyProtection="1">
      <alignment horizontal="right" vertical="center" wrapText="1"/>
      <protection locked="0"/>
    </xf>
    <xf numFmtId="10" fontId="9" fillId="9" borderId="1" xfId="1" applyNumberFormat="1" applyFont="1" applyFill="1" applyBorder="1" applyAlignment="1" applyProtection="1">
      <alignment horizontal="right" vertical="center" wrapText="1"/>
      <protection locked="0"/>
    </xf>
    <xf numFmtId="49" fontId="11" fillId="2" borderId="0" xfId="1" applyNumberFormat="1" applyFont="1" applyFill="1" applyBorder="1" applyAlignment="1" applyProtection="1">
      <alignment horizontal="right" vertical="center" wrapText="1"/>
      <protection locked="0"/>
    </xf>
    <xf numFmtId="49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1" applyNumberFormat="1" applyFont="1" applyFill="1" applyBorder="1" applyAlignment="1" applyProtection="1">
      <alignment horizontal="left" vertical="center" wrapText="1"/>
      <protection locked="0"/>
    </xf>
    <xf numFmtId="4" fontId="11" fillId="2" borderId="1" xfId="1" applyNumberFormat="1" applyFont="1" applyFill="1" applyBorder="1" applyAlignment="1" applyProtection="1">
      <alignment horizontal="right" vertical="center" wrapText="1"/>
      <protection locked="0"/>
    </xf>
    <xf numFmtId="10" fontId="11" fillId="2" borderId="1" xfId="1" applyNumberFormat="1" applyFont="1" applyFill="1" applyBorder="1" applyAlignment="1" applyProtection="1">
      <alignment horizontal="right" vertical="center" wrapText="1"/>
      <protection locked="0"/>
    </xf>
    <xf numFmtId="4" fontId="11" fillId="2" borderId="1" xfId="1" applyNumberFormat="1" applyFont="1" applyFill="1" applyBorder="1" applyAlignment="1" applyProtection="1">
      <alignment horizontal="right" vertical="center"/>
      <protection locked="0"/>
    </xf>
    <xf numFmtId="49" fontId="9" fillId="2" borderId="0" xfId="1" applyNumberFormat="1" applyFont="1" applyFill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>
      <alignment horizontal="center" wrapText="1"/>
    </xf>
    <xf numFmtId="49" fontId="9" fillId="2" borderId="1" xfId="1" applyNumberFormat="1" applyFont="1" applyFill="1" applyBorder="1" applyAlignment="1" applyProtection="1">
      <alignment horizontal="center" wrapText="1"/>
      <protection locked="0"/>
    </xf>
    <xf numFmtId="0" fontId="6" fillId="6" borderId="1" xfId="0" applyFont="1" applyFill="1" applyBorder="1" applyAlignment="1">
      <alignment wrapText="1"/>
    </xf>
    <xf numFmtId="49" fontId="9" fillId="2" borderId="2" xfId="1" applyNumberFormat="1" applyFont="1" applyFill="1" applyBorder="1" applyAlignment="1" applyProtection="1">
      <alignment horizontal="center" vertical="center" wrapText="1"/>
      <protection locked="0"/>
    </xf>
    <xf numFmtId="4" fontId="9" fillId="9" borderId="2" xfId="1" applyNumberFormat="1" applyFont="1" applyFill="1" applyBorder="1" applyAlignment="1" applyProtection="1">
      <alignment horizontal="right" vertical="center" wrapText="1"/>
      <protection locked="0"/>
    </xf>
    <xf numFmtId="4" fontId="11" fillId="2" borderId="2" xfId="1" applyNumberFormat="1" applyFont="1" applyFill="1" applyBorder="1" applyAlignment="1" applyProtection="1">
      <alignment horizontal="right" vertical="center" wrapText="1"/>
      <protection locked="0"/>
    </xf>
    <xf numFmtId="10" fontId="11" fillId="10" borderId="1" xfId="1" applyNumberFormat="1" applyFont="1" applyFill="1" applyBorder="1" applyAlignment="1" applyProtection="1">
      <alignment horizontal="right" vertical="center" wrapText="1"/>
      <protection locked="0"/>
    </xf>
    <xf numFmtId="4" fontId="6" fillId="6" borderId="1" xfId="0" applyNumberFormat="1" applyFont="1" applyFill="1" applyBorder="1" applyAlignment="1">
      <alignment wrapText="1"/>
    </xf>
    <xf numFmtId="10" fontId="6" fillId="6" borderId="1" xfId="2" applyNumberFormat="1" applyFont="1" applyFill="1" applyBorder="1" applyAlignment="1" applyProtection="1">
      <alignment wrapText="1"/>
    </xf>
    <xf numFmtId="0" fontId="4" fillId="6" borderId="1" xfId="0" applyFont="1" applyFill="1" applyBorder="1" applyAlignment="1">
      <alignment wrapText="1"/>
    </xf>
    <xf numFmtId="4" fontId="4" fillId="6" borderId="1" xfId="0" applyNumberFormat="1" applyFont="1" applyFill="1" applyBorder="1" applyAlignment="1">
      <alignment wrapText="1"/>
    </xf>
    <xf numFmtId="10" fontId="4" fillId="6" borderId="1" xfId="2" applyNumberFormat="1" applyFont="1" applyFill="1" applyBorder="1" applyAlignment="1" applyProtection="1">
      <alignment wrapText="1"/>
    </xf>
    <xf numFmtId="10" fontId="4" fillId="11" borderId="1" xfId="2" applyNumberFormat="1" applyFont="1" applyFill="1" applyBorder="1" applyAlignment="1" applyProtection="1">
      <alignment vertical="top" wrapText="1"/>
    </xf>
    <xf numFmtId="0" fontId="6" fillId="9" borderId="1" xfId="0" applyFont="1" applyFill="1" applyBorder="1" applyAlignment="1">
      <alignment horizontal="justify" vertical="top" wrapText="1"/>
    </xf>
    <xf numFmtId="0" fontId="6" fillId="9" borderId="1" xfId="0" applyFont="1" applyFill="1" applyBorder="1" applyAlignment="1">
      <alignment vertical="top" wrapText="1"/>
    </xf>
    <xf numFmtId="3" fontId="6" fillId="9" borderId="1" xfId="0" applyNumberFormat="1" applyFont="1" applyFill="1" applyBorder="1" applyAlignment="1">
      <alignment horizontal="right" vertical="top" wrapText="1"/>
    </xf>
    <xf numFmtId="4" fontId="6" fillId="9" borderId="1" xfId="0" applyNumberFormat="1" applyFont="1" applyFill="1" applyBorder="1" applyAlignment="1">
      <alignment horizontal="right" vertical="top" wrapText="1"/>
    </xf>
    <xf numFmtId="10" fontId="6" fillId="9" borderId="1" xfId="2" applyNumberFormat="1" applyFont="1" applyFill="1" applyBorder="1" applyAlignment="1" applyProtection="1">
      <alignment horizontal="right" vertical="top" wrapText="1"/>
    </xf>
    <xf numFmtId="10" fontId="4" fillId="10" borderId="1" xfId="2" applyNumberFormat="1" applyFont="1" applyFill="1" applyBorder="1" applyAlignment="1" applyProtection="1">
      <alignment horizontal="right" vertical="top" wrapText="1"/>
    </xf>
    <xf numFmtId="0" fontId="4" fillId="9" borderId="1" xfId="0" applyFont="1" applyFill="1" applyBorder="1" applyAlignment="1">
      <alignment horizontal="left" vertical="top" wrapText="1"/>
    </xf>
    <xf numFmtId="3" fontId="4" fillId="9" borderId="1" xfId="0" applyNumberFormat="1" applyFont="1" applyFill="1" applyBorder="1" applyAlignment="1">
      <alignment horizontal="right" vertical="top" wrapText="1"/>
    </xf>
    <xf numFmtId="4" fontId="4" fillId="9" borderId="1" xfId="0" applyNumberFormat="1" applyFont="1" applyFill="1" applyBorder="1" applyAlignment="1">
      <alignment horizontal="right" vertical="top" wrapText="1"/>
    </xf>
    <xf numFmtId="10" fontId="4" fillId="9" borderId="1" xfId="2" applyNumberFormat="1" applyFont="1" applyFill="1" applyBorder="1" applyAlignment="1" applyProtection="1">
      <alignment horizontal="right" vertical="top" wrapText="1"/>
    </xf>
    <xf numFmtId="3" fontId="6" fillId="6" borderId="1" xfId="0" applyNumberFormat="1" applyFont="1" applyFill="1" applyBorder="1" applyAlignment="1">
      <alignment horizontal="right" vertical="top" wrapText="1"/>
    </xf>
    <xf numFmtId="49" fontId="4" fillId="2" borderId="5" xfId="1" applyNumberFormat="1" applyFont="1" applyFill="1" applyBorder="1" applyAlignment="1" applyProtection="1">
      <alignment horizontal="left" vertical="top" wrapText="1"/>
      <protection locked="0"/>
    </xf>
    <xf numFmtId="3" fontId="6" fillId="6" borderId="5" xfId="0" applyNumberFormat="1" applyFont="1" applyFill="1" applyBorder="1" applyAlignment="1">
      <alignment horizontal="right" vertical="top" wrapText="1"/>
    </xf>
    <xf numFmtId="4" fontId="6" fillId="6" borderId="5" xfId="0" applyNumberFormat="1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justify" vertical="top"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top" wrapText="1"/>
    </xf>
    <xf numFmtId="4" fontId="6" fillId="3" borderId="1" xfId="0" applyNumberFormat="1" applyFont="1" applyFill="1" applyBorder="1" applyAlignment="1">
      <alignment horizontal="right" vertical="top" wrapText="1"/>
    </xf>
    <xf numFmtId="10" fontId="6" fillId="3" borderId="1" xfId="2" applyNumberFormat="1" applyFont="1" applyFill="1" applyBorder="1" applyAlignment="1" applyProtection="1">
      <alignment horizontal="right"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left" vertical="top" wrapText="1"/>
    </xf>
    <xf numFmtId="4" fontId="4" fillId="3" borderId="1" xfId="0" applyNumberFormat="1" applyFont="1" applyFill="1" applyBorder="1" applyAlignment="1">
      <alignment horizontal="right" vertical="top" wrapText="1"/>
    </xf>
    <xf numFmtId="10" fontId="4" fillId="3" borderId="1" xfId="2" applyNumberFormat="1" applyFont="1" applyFill="1" applyBorder="1" applyAlignment="1" applyProtection="1">
      <alignment horizontal="right" vertical="top" wrapText="1"/>
    </xf>
    <xf numFmtId="10" fontId="4" fillId="5" borderId="1" xfId="2" applyNumberFormat="1" applyFont="1" applyFill="1" applyBorder="1" applyAlignment="1" applyProtection="1">
      <alignment horizontal="right" vertical="top" wrapText="1"/>
    </xf>
    <xf numFmtId="4" fontId="6" fillId="6" borderId="1" xfId="0" applyNumberFormat="1" applyFont="1" applyFill="1" applyBorder="1" applyAlignment="1">
      <alignment horizontal="right" vertical="top" wrapText="1"/>
    </xf>
    <xf numFmtId="10" fontId="4" fillId="0" borderId="1" xfId="0" applyNumberFormat="1" applyFont="1" applyBorder="1" applyAlignment="1">
      <alignment wrapText="1"/>
    </xf>
    <xf numFmtId="0" fontId="4" fillId="0" borderId="0" xfId="0" applyFont="1" applyAlignment="1">
      <alignment wrapText="1"/>
    </xf>
    <xf numFmtId="10" fontId="6" fillId="6" borderId="1" xfId="0" applyNumberFormat="1" applyFont="1" applyFill="1" applyBorder="1" applyAlignment="1">
      <alignment wrapText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9" fillId="9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39" xfId="1" applyNumberFormat="1" applyFont="1" applyFill="1" applyBorder="1" applyAlignment="1" applyProtection="1">
      <alignment horizontal="center" vertical="top" wrapText="1"/>
      <protection locked="0"/>
    </xf>
    <xf numFmtId="49" fontId="9" fillId="9" borderId="38" xfId="1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ont="1" applyBorder="1"/>
    <xf numFmtId="49" fontId="9" fillId="9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wrapText="1"/>
      <protection locked="0"/>
    </xf>
    <xf numFmtId="0" fontId="18" fillId="2" borderId="0" xfId="1" applyNumberFormat="1" applyFont="1" applyFill="1" applyBorder="1" applyAlignment="1" applyProtection="1">
      <alignment horizontal="left"/>
      <protection locked="0"/>
    </xf>
    <xf numFmtId="49" fontId="18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19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20" fillId="2" borderId="0" xfId="1" applyNumberFormat="1" applyFont="1" applyFill="1" applyBorder="1" applyAlignment="1" applyProtection="1">
      <alignment horizontal="right" vertical="center" wrapText="1"/>
      <protection locked="0"/>
    </xf>
    <xf numFmtId="49" fontId="6" fillId="7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7" borderId="1" xfId="1" applyNumberFormat="1" applyFont="1" applyFill="1" applyBorder="1" applyAlignment="1" applyProtection="1">
      <alignment horizontal="left" vertical="center" wrapText="1"/>
      <protection locked="0"/>
    </xf>
    <xf numFmtId="4" fontId="6" fillId="7" borderId="1" xfId="1" applyNumberFormat="1" applyFont="1" applyFill="1" applyBorder="1" applyAlignment="1" applyProtection="1">
      <alignment horizontal="right" vertical="center" wrapText="1"/>
      <protection locked="0"/>
    </xf>
    <xf numFmtId="4" fontId="6" fillId="7" borderId="2" xfId="1" applyNumberFormat="1" applyFont="1" applyFill="1" applyBorder="1" applyAlignment="1" applyProtection="1">
      <alignment horizontal="right" vertical="center" wrapText="1"/>
      <protection locked="0"/>
    </xf>
    <xf numFmtId="10" fontId="6" fillId="7" borderId="1" xfId="1" applyNumberFormat="1" applyFont="1" applyFill="1" applyBorder="1" applyAlignment="1" applyProtection="1">
      <alignment horizontal="right" vertical="center" wrapText="1"/>
      <protection locked="0"/>
    </xf>
    <xf numFmtId="49" fontId="4" fillId="7" borderId="0" xfId="1" applyNumberFormat="1" applyFont="1" applyFill="1" applyBorder="1" applyAlignment="1" applyProtection="1">
      <alignment horizontal="right" vertical="center" wrapText="1"/>
      <protection locked="0"/>
    </xf>
    <xf numFmtId="0" fontId="4" fillId="7" borderId="0" xfId="1" applyNumberFormat="1" applyFont="1" applyFill="1" applyBorder="1" applyAlignment="1" applyProtection="1">
      <alignment horizontal="left"/>
      <protection locked="0"/>
    </xf>
    <xf numFmtId="49" fontId="4" fillId="7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1" applyNumberFormat="1" applyFont="1" applyFill="1" applyBorder="1" applyAlignment="1" applyProtection="1">
      <alignment horizontal="right" vertical="center" wrapText="1"/>
      <protection locked="0"/>
    </xf>
    <xf numFmtId="4" fontId="4" fillId="2" borderId="2" xfId="1" applyNumberFormat="1" applyFont="1" applyFill="1" applyBorder="1" applyAlignment="1" applyProtection="1">
      <alignment horizontal="right" vertical="center" wrapText="1"/>
      <protection locked="0"/>
    </xf>
    <xf numFmtId="10" fontId="4" fillId="2" borderId="1" xfId="1" applyNumberFormat="1" applyFont="1" applyFill="1" applyBorder="1" applyAlignment="1" applyProtection="1">
      <alignment horizontal="right" vertical="center" wrapText="1"/>
      <protection locked="0"/>
    </xf>
    <xf numFmtId="49" fontId="4" fillId="2" borderId="0" xfId="1" applyNumberFormat="1" applyFont="1" applyFill="1" applyBorder="1" applyAlignment="1" applyProtection="1">
      <alignment horizontal="right" vertical="center" wrapText="1"/>
      <protection locked="0"/>
    </xf>
    <xf numFmtId="0" fontId="4" fillId="2" borderId="0" xfId="1" applyNumberFormat="1" applyFont="1" applyFill="1" applyBorder="1" applyAlignment="1" applyProtection="1">
      <alignment horizontal="left"/>
      <protection locked="0"/>
    </xf>
    <xf numFmtId="49" fontId="6" fillId="7" borderId="12" xfId="1" applyNumberFormat="1" applyFont="1" applyFill="1" applyBorder="1" applyAlignment="1" applyProtection="1">
      <alignment horizontal="center" vertical="center" wrapText="1"/>
      <protection locked="0"/>
    </xf>
    <xf numFmtId="49" fontId="6" fillId="7" borderId="12" xfId="1" applyNumberFormat="1" applyFont="1" applyFill="1" applyBorder="1" applyAlignment="1" applyProtection="1">
      <alignment horizontal="left" vertical="center" wrapText="1"/>
      <protection locked="0"/>
    </xf>
    <xf numFmtId="4" fontId="6" fillId="7" borderId="12" xfId="1" applyNumberFormat="1" applyFont="1" applyFill="1" applyBorder="1" applyAlignment="1" applyProtection="1">
      <alignment horizontal="right" vertical="center" wrapText="1"/>
      <protection locked="0"/>
    </xf>
    <xf numFmtId="10" fontId="6" fillId="7" borderId="12" xfId="1" applyNumberFormat="1" applyFont="1" applyFill="1" applyBorder="1" applyAlignment="1" applyProtection="1">
      <alignment horizontal="right"/>
      <protection locked="0"/>
    </xf>
    <xf numFmtId="49" fontId="4" fillId="7" borderId="4" xfId="1" applyNumberFormat="1" applyFont="1" applyFill="1" applyBorder="1" applyAlignment="1" applyProtection="1">
      <alignment horizontal="center" vertical="center" wrapText="1"/>
      <protection locked="0"/>
    </xf>
    <xf numFmtId="49" fontId="4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4" fillId="2" borderId="4" xfId="1" applyNumberFormat="1" applyFont="1" applyFill="1" applyBorder="1" applyAlignment="1" applyProtection="1">
      <alignment horizontal="left" vertical="center" wrapText="1"/>
      <protection locked="0"/>
    </xf>
    <xf numFmtId="4" fontId="4" fillId="2" borderId="4" xfId="1" applyNumberFormat="1" applyFont="1" applyFill="1" applyBorder="1" applyAlignment="1" applyProtection="1">
      <alignment horizontal="right" vertical="center" wrapText="1"/>
      <protection locked="0"/>
    </xf>
    <xf numFmtId="4" fontId="4" fillId="2" borderId="10" xfId="1" applyNumberFormat="1" applyFont="1" applyFill="1" applyBorder="1" applyAlignment="1" applyProtection="1">
      <alignment horizontal="right" vertical="center" wrapText="1"/>
      <protection locked="0"/>
    </xf>
    <xf numFmtId="10" fontId="4" fillId="2" borderId="4" xfId="1" applyNumberFormat="1" applyFont="1" applyFill="1" applyBorder="1" applyAlignment="1" applyProtection="1">
      <alignment horizontal="right" vertical="center" wrapText="1"/>
      <protection locked="0"/>
    </xf>
    <xf numFmtId="49" fontId="19" fillId="2" borderId="0" xfId="1" applyNumberFormat="1" applyFont="1" applyFill="1" applyBorder="1" applyAlignment="1" applyProtection="1">
      <alignment horizontal="right" vertical="center" wrapText="1"/>
      <protection locked="0"/>
    </xf>
    <xf numFmtId="0" fontId="6" fillId="6" borderId="35" xfId="0" applyFont="1" applyFill="1" applyBorder="1" applyAlignment="1">
      <alignment wrapText="1"/>
    </xf>
    <xf numFmtId="0" fontId="6" fillId="6" borderId="15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4" fontId="4" fillId="0" borderId="50" xfId="0" applyNumberFormat="1" applyFont="1" applyBorder="1" applyAlignment="1">
      <alignment vertical="center" wrapText="1"/>
    </xf>
    <xf numFmtId="10" fontId="4" fillId="0" borderId="50" xfId="0" applyNumberFormat="1" applyFont="1" applyBorder="1" applyAlignment="1">
      <alignment vertical="center" wrapText="1"/>
    </xf>
    <xf numFmtId="3" fontId="8" fillId="0" borderId="56" xfId="0" applyNumberFormat="1" applyFont="1" applyBorder="1" applyAlignment="1">
      <alignment horizontal="right" vertical="center" wrapText="1"/>
    </xf>
    <xf numFmtId="4" fontId="8" fillId="0" borderId="50" xfId="0" applyNumberFormat="1" applyFont="1" applyBorder="1" applyAlignment="1">
      <alignment vertical="center" wrapText="1"/>
    </xf>
    <xf numFmtId="10" fontId="8" fillId="0" borderId="56" xfId="0" applyNumberFormat="1" applyFont="1" applyBorder="1" applyAlignment="1">
      <alignment horizontal="right" vertical="center" wrapText="1"/>
    </xf>
    <xf numFmtId="0" fontId="4" fillId="0" borderId="49" xfId="0" applyFont="1" applyBorder="1" applyAlignment="1">
      <alignment vertical="center" wrapText="1"/>
    </xf>
    <xf numFmtId="10" fontId="8" fillId="0" borderId="50" xfId="0" applyNumberFormat="1" applyFont="1" applyBorder="1" applyAlignment="1">
      <alignment vertical="center" wrapText="1"/>
    </xf>
    <xf numFmtId="0" fontId="4" fillId="0" borderId="56" xfId="0" applyFont="1" applyBorder="1" applyAlignment="1">
      <alignment vertical="center" wrapText="1"/>
    </xf>
    <xf numFmtId="4" fontId="4" fillId="0" borderId="56" xfId="0" applyNumberFormat="1" applyFont="1" applyBorder="1" applyAlignment="1">
      <alignment vertical="center" wrapText="1"/>
    </xf>
    <xf numFmtId="10" fontId="4" fillId="0" borderId="56" xfId="0" applyNumberFormat="1" applyFont="1" applyBorder="1" applyAlignment="1">
      <alignment vertical="center" wrapText="1"/>
    </xf>
    <xf numFmtId="0" fontId="4" fillId="6" borderId="23" xfId="0" applyFont="1" applyFill="1" applyBorder="1" applyAlignment="1">
      <alignment vertical="top" wrapText="1"/>
    </xf>
    <xf numFmtId="0" fontId="4" fillId="0" borderId="35" xfId="0" applyFont="1" applyBorder="1" applyAlignment="1">
      <alignment vertical="top" wrapText="1"/>
    </xf>
    <xf numFmtId="0" fontId="22" fillId="0" borderId="0" xfId="0" applyFont="1"/>
    <xf numFmtId="49" fontId="24" fillId="2" borderId="0" xfId="1" applyNumberFormat="1" applyFont="1" applyFill="1" applyBorder="1" applyAlignment="1" applyProtection="1">
      <alignment horizontal="right" vertical="center" wrapText="1"/>
      <protection locked="0"/>
    </xf>
    <xf numFmtId="0" fontId="24" fillId="2" borderId="0" xfId="1" applyNumberFormat="1" applyFont="1" applyFill="1" applyBorder="1" applyAlignment="1" applyProtection="1">
      <alignment horizontal="left"/>
      <protection locked="0"/>
    </xf>
    <xf numFmtId="0" fontId="24" fillId="7" borderId="0" xfId="1" applyNumberFormat="1" applyFont="1" applyFill="1" applyBorder="1" applyAlignment="1" applyProtection="1">
      <alignment horizontal="left"/>
      <protection locked="0"/>
    </xf>
    <xf numFmtId="49" fontId="25" fillId="2" borderId="0" xfId="1" applyNumberFormat="1" applyFont="1" applyFill="1" applyBorder="1" applyAlignment="1" applyProtection="1">
      <alignment horizontal="right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vertical="top" wrapText="1"/>
      <protection locked="0"/>
    </xf>
    <xf numFmtId="0" fontId="6" fillId="6" borderId="37" xfId="0" applyFont="1" applyFill="1" applyBorder="1" applyAlignment="1">
      <alignment vertical="top" wrapText="1"/>
    </xf>
    <xf numFmtId="0" fontId="4" fillId="0" borderId="35" xfId="0" applyFont="1" applyBorder="1" applyAlignment="1">
      <alignment horizontal="left" vertical="top" wrapText="1"/>
    </xf>
    <xf numFmtId="49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1" xfId="1" applyNumberFormat="1" applyFont="1" applyFill="1" applyBorder="1" applyAlignment="1" applyProtection="1">
      <alignment horizontal="center" vertical="center" wrapText="1"/>
      <protection locked="0"/>
    </xf>
    <xf numFmtId="49" fontId="27" fillId="7" borderId="1" xfId="1" applyNumberFormat="1" applyFont="1" applyFill="1" applyBorder="1" applyAlignment="1" applyProtection="1">
      <alignment horizontal="center" vertical="center" wrapText="1"/>
      <protection locked="0"/>
    </xf>
    <xf numFmtId="49" fontId="27" fillId="7" borderId="1" xfId="1" applyNumberFormat="1" applyFont="1" applyFill="1" applyBorder="1" applyAlignment="1" applyProtection="1">
      <alignment horizontal="left" vertical="center" wrapText="1"/>
      <protection locked="0"/>
    </xf>
    <xf numFmtId="4" fontId="27" fillId="7" borderId="1" xfId="1" applyNumberFormat="1" applyFont="1" applyFill="1" applyBorder="1" applyAlignment="1" applyProtection="1">
      <alignment horizontal="right" vertical="center" wrapText="1"/>
      <protection locked="0"/>
    </xf>
    <xf numFmtId="49" fontId="28" fillId="7" borderId="1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1" xfId="1" applyNumberFormat="1" applyFont="1" applyFill="1" applyBorder="1" applyAlignment="1" applyProtection="1">
      <alignment horizontal="left" vertical="center" wrapText="1"/>
      <protection locked="0"/>
    </xf>
    <xf numFmtId="4" fontId="28" fillId="2" borderId="1" xfId="1" applyNumberFormat="1" applyFont="1" applyFill="1" applyBorder="1" applyAlignment="1" applyProtection="1">
      <alignment horizontal="right" vertical="center" wrapText="1"/>
      <protection locked="0"/>
    </xf>
    <xf numFmtId="0" fontId="28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29" fillId="7" borderId="1" xfId="1" applyNumberFormat="1" applyFont="1" applyFill="1" applyBorder="1" applyAlignment="1" applyProtection="1">
      <alignment horizontal="center" vertical="center" wrapText="1"/>
      <protection locked="0"/>
    </xf>
    <xf numFmtId="49" fontId="17" fillId="7" borderId="1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29" fillId="7" borderId="4" xfId="1" applyNumberFormat="1" applyFont="1" applyFill="1" applyBorder="1" applyAlignment="1" applyProtection="1">
      <alignment horizontal="left" vertical="center" wrapText="1"/>
      <protection locked="0"/>
    </xf>
    <xf numFmtId="4" fontId="29" fillId="7" borderId="1" xfId="1" applyNumberFormat="1" applyFont="1" applyFill="1" applyBorder="1" applyAlignment="1" applyProtection="1">
      <alignment horizontal="right" vertical="center" wrapText="1"/>
      <protection locked="0"/>
    </xf>
    <xf numFmtId="49" fontId="17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17" fillId="2" borderId="1" xfId="1" applyNumberFormat="1" applyFont="1" applyFill="1" applyBorder="1" applyAlignment="1" applyProtection="1">
      <alignment horizontal="right" vertical="center" wrapText="1"/>
      <protection locked="0"/>
    </xf>
    <xf numFmtId="0" fontId="17" fillId="2" borderId="0" xfId="1" applyNumberFormat="1" applyFont="1" applyFill="1" applyBorder="1" applyAlignment="1" applyProtection="1">
      <alignment horizontal="left" wrapText="1"/>
      <protection locked="0"/>
    </xf>
    <xf numFmtId="49" fontId="17" fillId="2" borderId="33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25" xfId="1" applyNumberFormat="1" applyFont="1" applyFill="1" applyBorder="1" applyAlignment="1" applyProtection="1">
      <alignment horizontal="left" wrapText="1"/>
      <protection locked="0"/>
    </xf>
    <xf numFmtId="4" fontId="17" fillId="2" borderId="35" xfId="1" applyNumberFormat="1" applyFont="1" applyFill="1" applyBorder="1" applyAlignment="1" applyProtection="1">
      <alignment horizontal="right" vertical="center" wrapText="1"/>
      <protection locked="0"/>
    </xf>
    <xf numFmtId="49" fontId="17" fillId="2" borderId="4" xfId="1" applyNumberFormat="1" applyFont="1" applyFill="1" applyBorder="1" applyAlignment="1" applyProtection="1">
      <alignment horizontal="left" vertical="center" wrapText="1"/>
      <protection locked="0"/>
    </xf>
    <xf numFmtId="49" fontId="29" fillId="7" borderId="1" xfId="1" applyNumberFormat="1" applyFont="1" applyFill="1" applyBorder="1" applyAlignment="1" applyProtection="1">
      <alignment horizontal="left" vertical="center" wrapText="1"/>
      <protection locked="0"/>
    </xf>
    <xf numFmtId="49" fontId="28" fillId="7" borderId="77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77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77" xfId="1" applyNumberFormat="1" applyFont="1" applyFill="1" applyBorder="1" applyAlignment="1" applyProtection="1">
      <alignment horizontal="left" vertical="center" wrapText="1"/>
      <protection locked="0"/>
    </xf>
    <xf numFmtId="4" fontId="28" fillId="2" borderId="77" xfId="1" applyNumberFormat="1" applyFont="1" applyFill="1" applyBorder="1" applyAlignment="1" applyProtection="1">
      <alignment horizontal="right" vertical="center" wrapText="1"/>
      <protection locked="0"/>
    </xf>
    <xf numFmtId="0" fontId="30" fillId="0" borderId="0" xfId="0" applyFont="1" applyAlignment="1">
      <alignment wrapText="1"/>
    </xf>
    <xf numFmtId="49" fontId="29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29" fillId="2" borderId="1" xfId="1" applyNumberFormat="1" applyFont="1" applyFill="1" applyBorder="1" applyAlignment="1" applyProtection="1">
      <alignment horizontal="right" vertical="center" wrapText="1"/>
      <protection locked="0"/>
    </xf>
    <xf numFmtId="0" fontId="17" fillId="2" borderId="34" xfId="1" applyNumberFormat="1" applyFont="1" applyFill="1" applyBorder="1" applyAlignment="1" applyProtection="1">
      <alignment horizontal="left" wrapText="1"/>
      <protection locked="0"/>
    </xf>
    <xf numFmtId="49" fontId="28" fillId="10" borderId="1" xfId="1" applyNumberFormat="1" applyFont="1" applyFill="1" applyBorder="1" applyAlignment="1" applyProtection="1">
      <alignment horizontal="center" vertical="center" wrapText="1"/>
      <protection locked="0"/>
    </xf>
    <xf numFmtId="49" fontId="28" fillId="10" borderId="1" xfId="1" applyNumberFormat="1" applyFont="1" applyFill="1" applyBorder="1" applyAlignment="1" applyProtection="1">
      <alignment horizontal="left" vertical="center" wrapText="1"/>
      <protection locked="0"/>
    </xf>
    <xf numFmtId="4" fontId="28" fillId="10" borderId="1" xfId="1" applyNumberFormat="1" applyFont="1" applyFill="1" applyBorder="1" applyAlignment="1" applyProtection="1">
      <alignment horizontal="right" vertical="center" wrapText="1"/>
      <protection locked="0"/>
    </xf>
    <xf numFmtId="49" fontId="27" fillId="2" borderId="1" xfId="1" applyNumberFormat="1" applyFont="1" applyFill="1" applyBorder="1" applyAlignment="1" applyProtection="1">
      <alignment horizontal="left" vertical="center" wrapText="1"/>
      <protection locked="0"/>
    </xf>
    <xf numFmtId="4" fontId="27" fillId="2" borderId="1" xfId="1" applyNumberFormat="1" applyFont="1" applyFill="1" applyBorder="1" applyAlignment="1" applyProtection="1">
      <alignment horizontal="right" vertical="center" wrapText="1"/>
      <protection locked="0"/>
    </xf>
    <xf numFmtId="49" fontId="28" fillId="7" borderId="5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5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5" xfId="1" applyNumberFormat="1" applyFont="1" applyFill="1" applyBorder="1" applyAlignment="1" applyProtection="1">
      <alignment horizontal="left" vertical="center" wrapText="1"/>
      <protection locked="0"/>
    </xf>
    <xf numFmtId="4" fontId="28" fillId="2" borderId="5" xfId="1" applyNumberFormat="1" applyFont="1" applyFill="1" applyBorder="1" applyAlignment="1" applyProtection="1">
      <alignment horizontal="right" vertical="center" wrapText="1"/>
      <protection locked="0"/>
    </xf>
    <xf numFmtId="49" fontId="27" fillId="7" borderId="12" xfId="1" applyNumberFormat="1" applyFont="1" applyFill="1" applyBorder="1" applyAlignment="1" applyProtection="1">
      <alignment horizontal="center" vertical="center" wrapText="1"/>
      <protection locked="0"/>
    </xf>
    <xf numFmtId="49" fontId="27" fillId="7" borderId="12" xfId="1" applyNumberFormat="1" applyFont="1" applyFill="1" applyBorder="1" applyAlignment="1" applyProtection="1">
      <alignment horizontal="left" vertical="center" wrapText="1"/>
      <protection locked="0"/>
    </xf>
    <xf numFmtId="4" fontId="27" fillId="7" borderId="12" xfId="1" applyNumberFormat="1" applyFont="1" applyFill="1" applyBorder="1" applyAlignment="1" applyProtection="1">
      <alignment horizontal="right" vertical="center" wrapText="1"/>
      <protection locked="0"/>
    </xf>
    <xf numFmtId="49" fontId="28" fillId="7" borderId="12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12" xfId="1" applyNumberFormat="1" applyFont="1" applyFill="1" applyBorder="1" applyAlignment="1" applyProtection="1">
      <alignment horizontal="center" vertical="center" wrapText="1"/>
      <protection locked="0"/>
    </xf>
    <xf numFmtId="4" fontId="28" fillId="2" borderId="12" xfId="1" applyNumberFormat="1" applyFont="1" applyFill="1" applyBorder="1" applyAlignment="1" applyProtection="1">
      <alignment horizontal="right" vertical="center" wrapText="1"/>
      <protection locked="0"/>
    </xf>
    <xf numFmtId="49" fontId="28" fillId="7" borderId="4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4" xfId="1" applyNumberFormat="1" applyFont="1" applyFill="1" applyBorder="1" applyAlignment="1" applyProtection="1">
      <alignment horizontal="left" vertical="center" wrapText="1"/>
      <protection locked="0"/>
    </xf>
    <xf numFmtId="4" fontId="28" fillId="2" borderId="4" xfId="1" applyNumberFormat="1" applyFont="1" applyFill="1" applyBorder="1" applyAlignment="1" applyProtection="1">
      <alignment horizontal="right" vertical="center" wrapText="1"/>
      <protection locked="0"/>
    </xf>
    <xf numFmtId="49" fontId="28" fillId="7" borderId="2" xfId="1" applyNumberFormat="1" applyFont="1" applyFill="1" applyBorder="1" applyAlignment="1" applyProtection="1">
      <alignment horizontal="center" vertical="center" wrapText="1"/>
      <protection locked="0"/>
    </xf>
    <xf numFmtId="49" fontId="28" fillId="2" borderId="2" xfId="1" applyNumberFormat="1" applyFont="1" applyFill="1" applyBorder="1" applyAlignment="1" applyProtection="1">
      <alignment horizontal="center" vertical="center" wrapText="1"/>
      <protection locked="0"/>
    </xf>
    <xf numFmtId="4" fontId="28" fillId="2" borderId="6" xfId="1" applyNumberFormat="1" applyFont="1" applyFill="1" applyBorder="1" applyAlignment="1" applyProtection="1">
      <alignment horizontal="right" vertical="center" wrapText="1"/>
      <protection locked="0"/>
    </xf>
    <xf numFmtId="0" fontId="28" fillId="2" borderId="0" xfId="1" applyNumberFormat="1" applyFont="1" applyFill="1" applyBorder="1" applyAlignment="1" applyProtection="1">
      <alignment horizontal="left" wrapText="1"/>
      <protection locked="0"/>
    </xf>
    <xf numFmtId="49" fontId="28" fillId="2" borderId="33" xfId="1" applyNumberFormat="1" applyFont="1" applyFill="1" applyBorder="1" applyAlignment="1" applyProtection="1">
      <alignment horizontal="center" vertical="center" wrapText="1"/>
      <protection locked="0"/>
    </xf>
    <xf numFmtId="0" fontId="28" fillId="2" borderId="34" xfId="1" applyNumberFormat="1" applyFont="1" applyFill="1" applyBorder="1" applyAlignment="1" applyProtection="1">
      <alignment horizontal="left" wrapText="1"/>
      <protection locked="0"/>
    </xf>
    <xf numFmtId="4" fontId="28" fillId="2" borderId="35" xfId="1" applyNumberFormat="1" applyFont="1" applyFill="1" applyBorder="1" applyAlignment="1" applyProtection="1">
      <alignment horizontal="right" vertical="center" wrapText="1"/>
      <protection locked="0"/>
    </xf>
    <xf numFmtId="49" fontId="27" fillId="7" borderId="4" xfId="1" applyNumberFormat="1" applyFont="1" applyFill="1" applyBorder="1" applyAlignment="1" applyProtection="1">
      <alignment horizontal="left" vertical="center" wrapText="1"/>
      <protection locked="0"/>
    </xf>
    <xf numFmtId="49" fontId="27" fillId="7" borderId="2" xfId="1" applyNumberFormat="1" applyFont="1" applyFill="1" applyBorder="1" applyAlignment="1" applyProtection="1">
      <alignment horizontal="center" vertical="center" wrapText="1"/>
      <protection locked="0"/>
    </xf>
    <xf numFmtId="4" fontId="27" fillId="7" borderId="6" xfId="1" applyNumberFormat="1" applyFont="1" applyFill="1" applyBorder="1" applyAlignment="1" applyProtection="1">
      <alignment horizontal="right" vertical="center" wrapText="1"/>
      <protection locked="0"/>
    </xf>
    <xf numFmtId="49" fontId="28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9" fillId="9" borderId="77" xfId="1" applyNumberFormat="1" applyFont="1" applyFill="1" applyBorder="1" applyAlignment="1" applyProtection="1">
      <alignment horizontal="center" vertical="top" wrapText="1"/>
      <protection locked="0"/>
    </xf>
    <xf numFmtId="49" fontId="9" fillId="9" borderId="79" xfId="1" applyNumberFormat="1" applyFont="1" applyFill="1" applyBorder="1" applyAlignment="1" applyProtection="1">
      <alignment horizontal="center" vertical="top" wrapText="1"/>
      <protection locked="0"/>
    </xf>
    <xf numFmtId="0" fontId="10" fillId="0" borderId="79" xfId="0" applyFont="1" applyBorder="1" applyAlignment="1">
      <alignment horizontal="center" wrapText="1"/>
    </xf>
    <xf numFmtId="0" fontId="4" fillId="6" borderId="35" xfId="0" applyFont="1" applyFill="1" applyBorder="1" applyAlignment="1">
      <alignment vertical="top" wrapText="1"/>
    </xf>
    <xf numFmtId="0" fontId="6" fillId="6" borderId="4" xfId="0" applyFont="1" applyFill="1" applyBorder="1" applyAlignment="1">
      <alignment wrapText="1"/>
    </xf>
    <xf numFmtId="0" fontId="6" fillId="6" borderId="11" xfId="0" applyFont="1" applyFill="1" applyBorder="1" applyAlignment="1">
      <alignment wrapText="1"/>
    </xf>
    <xf numFmtId="49" fontId="10" fillId="6" borderId="81" xfId="0" applyNumberFormat="1" applyFont="1" applyFill="1" applyBorder="1" applyAlignment="1">
      <alignment horizontal="center" wrapText="1"/>
    </xf>
    <xf numFmtId="0" fontId="10" fillId="6" borderId="83" xfId="0" applyFont="1" applyFill="1" applyBorder="1" applyAlignment="1">
      <alignment horizontal="center" wrapText="1"/>
    </xf>
    <xf numFmtId="0" fontId="10" fillId="6" borderId="37" xfId="0" applyFont="1" applyFill="1" applyBorder="1" applyAlignment="1">
      <alignment horizontal="center" wrapText="1"/>
    </xf>
    <xf numFmtId="0" fontId="10" fillId="6" borderId="26" xfId="0" applyFont="1" applyFill="1" applyBorder="1" applyAlignment="1">
      <alignment horizontal="center" wrapText="1"/>
    </xf>
    <xf numFmtId="0" fontId="10" fillId="6" borderId="15" xfId="0" applyFont="1" applyFill="1" applyBorder="1" applyAlignment="1">
      <alignment horizontal="center" wrapText="1"/>
    </xf>
    <xf numFmtId="0" fontId="10" fillId="6" borderId="81" xfId="0" applyFont="1" applyFill="1" applyBorder="1" applyAlignment="1">
      <alignment horizontal="center" wrapText="1"/>
    </xf>
    <xf numFmtId="4" fontId="23" fillId="0" borderId="0" xfId="0" applyNumberFormat="1" applyFont="1"/>
    <xf numFmtId="0" fontId="23" fillId="0" borderId="0" xfId="0" applyFont="1" applyFill="1"/>
    <xf numFmtId="4" fontId="13" fillId="0" borderId="0" xfId="0" applyNumberFormat="1" applyFont="1"/>
    <xf numFmtId="10" fontId="13" fillId="0" borderId="0" xfId="0" applyNumberFormat="1" applyFont="1"/>
    <xf numFmtId="0" fontId="4" fillId="0" borderId="0" xfId="0" applyFont="1" applyBorder="1" applyAlignment="1">
      <alignment vertical="center" wrapText="1"/>
    </xf>
    <xf numFmtId="0" fontId="4" fillId="14" borderId="28" xfId="0" applyFont="1" applyFill="1" applyBorder="1" applyAlignment="1">
      <alignment vertical="center" wrapText="1"/>
    </xf>
    <xf numFmtId="0" fontId="4" fillId="14" borderId="44" xfId="0" applyFont="1" applyFill="1" applyBorder="1" applyAlignment="1">
      <alignment horizontal="right" vertical="center" wrapText="1"/>
    </xf>
    <xf numFmtId="0" fontId="4" fillId="14" borderId="44" xfId="0" applyFont="1" applyFill="1" applyBorder="1" applyAlignment="1">
      <alignment vertical="center" wrapText="1"/>
    </xf>
    <xf numFmtId="3" fontId="4" fillId="14" borderId="32" xfId="0" applyNumberFormat="1" applyFont="1" applyFill="1" applyBorder="1" applyAlignment="1">
      <alignment horizontal="right" vertical="center" wrapText="1"/>
    </xf>
    <xf numFmtId="4" fontId="4" fillId="14" borderId="32" xfId="0" applyNumberFormat="1" applyFont="1" applyFill="1" applyBorder="1" applyAlignment="1">
      <alignment horizontal="right" vertical="center" wrapText="1"/>
    </xf>
    <xf numFmtId="10" fontId="4" fillId="14" borderId="32" xfId="0" applyNumberFormat="1" applyFont="1" applyFill="1" applyBorder="1" applyAlignment="1">
      <alignment horizontal="right" vertical="center" wrapText="1"/>
    </xf>
    <xf numFmtId="3" fontId="4" fillId="14" borderId="40" xfId="0" applyNumberFormat="1" applyFont="1" applyFill="1" applyBorder="1" applyAlignment="1">
      <alignment horizontal="right" vertical="center" wrapText="1"/>
    </xf>
    <xf numFmtId="4" fontId="4" fillId="14" borderId="40" xfId="0" applyNumberFormat="1" applyFont="1" applyFill="1" applyBorder="1" applyAlignment="1">
      <alignment horizontal="right" vertical="center" wrapText="1"/>
    </xf>
    <xf numFmtId="10" fontId="4" fillId="14" borderId="40" xfId="0" applyNumberFormat="1" applyFont="1" applyFill="1" applyBorder="1" applyAlignment="1">
      <alignment horizontal="right" vertical="center" wrapText="1"/>
    </xf>
    <xf numFmtId="3" fontId="4" fillId="0" borderId="56" xfId="0" applyNumberFormat="1" applyFont="1" applyBorder="1" applyAlignment="1">
      <alignment horizontal="right" vertical="center" wrapText="1"/>
    </xf>
    <xf numFmtId="0" fontId="8" fillId="0" borderId="50" xfId="0" applyFont="1" applyBorder="1" applyAlignment="1">
      <alignment horizontal="right" vertical="center" wrapText="1"/>
    </xf>
    <xf numFmtId="4" fontId="8" fillId="0" borderId="56" xfId="0" applyNumberFormat="1" applyFont="1" applyBorder="1" applyAlignment="1">
      <alignment horizontal="right" vertical="center" wrapText="1"/>
    </xf>
    <xf numFmtId="3" fontId="4" fillId="0" borderId="50" xfId="0" applyNumberFormat="1" applyFont="1" applyBorder="1" applyAlignment="1">
      <alignment horizontal="right" vertical="center" wrapText="1"/>
    </xf>
    <xf numFmtId="0" fontId="4" fillId="14" borderId="32" xfId="0" applyFont="1" applyFill="1" applyBorder="1" applyAlignment="1">
      <alignment horizontal="right" vertical="center" wrapText="1"/>
    </xf>
    <xf numFmtId="0" fontId="6" fillId="14" borderId="28" xfId="0" applyFont="1" applyFill="1" applyBorder="1" applyAlignment="1">
      <alignment horizontal="right" vertical="center" wrapText="1"/>
    </xf>
    <xf numFmtId="0" fontId="6" fillId="14" borderId="44" xfId="0" applyFont="1" applyFill="1" applyBorder="1" applyAlignment="1">
      <alignment vertical="center" wrapText="1"/>
    </xf>
    <xf numFmtId="3" fontId="6" fillId="14" borderId="32" xfId="0" applyNumberFormat="1" applyFont="1" applyFill="1" applyBorder="1" applyAlignment="1">
      <alignment horizontal="right" vertical="center" wrapText="1"/>
    </xf>
    <xf numFmtId="4" fontId="6" fillId="14" borderId="32" xfId="0" applyNumberFormat="1" applyFont="1" applyFill="1" applyBorder="1" applyAlignment="1">
      <alignment horizontal="right" vertical="center" wrapText="1"/>
    </xf>
    <xf numFmtId="10" fontId="6" fillId="14" borderId="32" xfId="0" applyNumberFormat="1" applyFont="1" applyFill="1" applyBorder="1" applyAlignment="1">
      <alignment horizontal="right" vertical="center" wrapText="1"/>
    </xf>
    <xf numFmtId="3" fontId="6" fillId="14" borderId="40" xfId="0" applyNumberFormat="1" applyFont="1" applyFill="1" applyBorder="1" applyAlignment="1">
      <alignment horizontal="right" vertical="center" wrapText="1"/>
    </xf>
    <xf numFmtId="4" fontId="6" fillId="14" borderId="40" xfId="0" applyNumberFormat="1" applyFont="1" applyFill="1" applyBorder="1" applyAlignment="1">
      <alignment horizontal="right" vertical="center" wrapText="1"/>
    </xf>
    <xf numFmtId="10" fontId="6" fillId="14" borderId="40" xfId="0" applyNumberFormat="1" applyFont="1" applyFill="1" applyBorder="1" applyAlignment="1">
      <alignment horizontal="right" vertical="center" wrapText="1"/>
    </xf>
    <xf numFmtId="0" fontId="4" fillId="14" borderId="31" xfId="0" applyFont="1" applyFill="1" applyBorder="1" applyAlignment="1">
      <alignment vertical="center" wrapText="1"/>
    </xf>
    <xf numFmtId="0" fontId="4" fillId="14" borderId="65" xfId="0" applyFont="1" applyFill="1" applyBorder="1" applyAlignment="1">
      <alignment horizontal="right" vertical="center" wrapText="1"/>
    </xf>
    <xf numFmtId="0" fontId="4" fillId="14" borderId="65" xfId="0" applyFont="1" applyFill="1" applyBorder="1" applyAlignment="1">
      <alignment vertical="center" wrapText="1"/>
    </xf>
    <xf numFmtId="3" fontId="4" fillId="14" borderId="30" xfId="0" applyNumberFormat="1" applyFont="1" applyFill="1" applyBorder="1" applyAlignment="1">
      <alignment horizontal="right" vertical="center" wrapText="1"/>
    </xf>
    <xf numFmtId="4" fontId="4" fillId="14" borderId="30" xfId="0" applyNumberFormat="1" applyFont="1" applyFill="1" applyBorder="1" applyAlignment="1">
      <alignment horizontal="right" vertical="center" wrapText="1"/>
    </xf>
    <xf numFmtId="10" fontId="4" fillId="14" borderId="30" xfId="0" applyNumberFormat="1" applyFont="1" applyFill="1" applyBorder="1" applyAlignment="1">
      <alignment horizontal="right" vertical="center" wrapText="1"/>
    </xf>
    <xf numFmtId="3" fontId="4" fillId="14" borderId="41" xfId="0" applyNumberFormat="1" applyFont="1" applyFill="1" applyBorder="1" applyAlignment="1">
      <alignment horizontal="right" vertical="center" wrapText="1"/>
    </xf>
    <xf numFmtId="4" fontId="4" fillId="14" borderId="41" xfId="0" applyNumberFormat="1" applyFont="1" applyFill="1" applyBorder="1" applyAlignment="1">
      <alignment horizontal="right" vertical="center" wrapText="1"/>
    </xf>
    <xf numFmtId="10" fontId="4" fillId="14" borderId="41" xfId="0" applyNumberFormat="1" applyFont="1" applyFill="1" applyBorder="1" applyAlignment="1">
      <alignment horizontal="right" vertical="center" wrapText="1"/>
    </xf>
    <xf numFmtId="0" fontId="6" fillId="14" borderId="42" xfId="0" applyFont="1" applyFill="1" applyBorder="1" applyAlignment="1">
      <alignment horizontal="right" vertical="center" wrapText="1"/>
    </xf>
    <xf numFmtId="0" fontId="6" fillId="14" borderId="43" xfId="0" applyFont="1" applyFill="1" applyBorder="1" applyAlignment="1">
      <alignment vertical="center" wrapText="1"/>
    </xf>
    <xf numFmtId="3" fontId="6" fillId="14" borderId="27" xfId="0" applyNumberFormat="1" applyFont="1" applyFill="1" applyBorder="1" applyAlignment="1">
      <alignment horizontal="right" vertical="center" wrapText="1"/>
    </xf>
    <xf numFmtId="4" fontId="6" fillId="14" borderId="27" xfId="0" applyNumberFormat="1" applyFont="1" applyFill="1" applyBorder="1" applyAlignment="1">
      <alignment horizontal="right" vertical="center" wrapText="1"/>
    </xf>
    <xf numFmtId="10" fontId="6" fillId="14" borderId="27" xfId="0" applyNumberFormat="1" applyFont="1" applyFill="1" applyBorder="1" applyAlignment="1">
      <alignment horizontal="right" vertical="center" wrapText="1"/>
    </xf>
    <xf numFmtId="0" fontId="4" fillId="14" borderId="45" xfId="0" applyFont="1" applyFill="1" applyBorder="1" applyAlignment="1">
      <alignment vertical="center" wrapText="1"/>
    </xf>
    <xf numFmtId="0" fontId="4" fillId="14" borderId="46" xfId="0" applyFont="1" applyFill="1" applyBorder="1" applyAlignment="1">
      <alignment horizontal="right" vertical="center" wrapText="1"/>
    </xf>
    <xf numFmtId="0" fontId="4" fillId="14" borderId="42" xfId="0" applyFont="1" applyFill="1" applyBorder="1" applyAlignment="1">
      <alignment horizontal="justify" vertical="center" wrapText="1"/>
    </xf>
    <xf numFmtId="0" fontId="4" fillId="14" borderId="43" xfId="0" applyFont="1" applyFill="1" applyBorder="1" applyAlignment="1">
      <alignment horizontal="right" vertical="center" wrapText="1"/>
    </xf>
    <xf numFmtId="0" fontId="4" fillId="14" borderId="43" xfId="0" applyFont="1" applyFill="1" applyBorder="1" applyAlignment="1">
      <alignment vertical="center" wrapText="1"/>
    </xf>
    <xf numFmtId="3" fontId="4" fillId="14" borderId="66" xfId="0" applyNumberFormat="1" applyFont="1" applyFill="1" applyBorder="1" applyAlignment="1">
      <alignment horizontal="right" vertical="center" wrapText="1"/>
    </xf>
    <xf numFmtId="4" fontId="4" fillId="14" borderId="66" xfId="0" applyNumberFormat="1" applyFont="1" applyFill="1" applyBorder="1" applyAlignment="1">
      <alignment horizontal="right" vertical="center" wrapText="1"/>
    </xf>
    <xf numFmtId="10" fontId="4" fillId="14" borderId="66" xfId="0" applyNumberFormat="1" applyFont="1" applyFill="1" applyBorder="1" applyAlignment="1">
      <alignment horizontal="right" vertical="center" wrapText="1"/>
    </xf>
    <xf numFmtId="0" fontId="4" fillId="14" borderId="42" xfId="0" applyFont="1" applyFill="1" applyBorder="1" applyAlignment="1">
      <alignment vertical="center" wrapText="1"/>
    </xf>
    <xf numFmtId="3" fontId="4" fillId="14" borderId="67" xfId="0" applyNumberFormat="1" applyFont="1" applyFill="1" applyBorder="1" applyAlignment="1">
      <alignment horizontal="right" vertical="center" wrapText="1"/>
    </xf>
    <xf numFmtId="4" fontId="4" fillId="14" borderId="67" xfId="0" applyNumberFormat="1" applyFont="1" applyFill="1" applyBorder="1" applyAlignment="1">
      <alignment horizontal="right" vertical="center" wrapText="1"/>
    </xf>
    <xf numFmtId="10" fontId="4" fillId="14" borderId="67" xfId="0" applyNumberFormat="1" applyFont="1" applyFill="1" applyBorder="1" applyAlignment="1">
      <alignment horizontal="right" vertical="center" wrapText="1"/>
    </xf>
    <xf numFmtId="0" fontId="4" fillId="14" borderId="68" xfId="0" applyFont="1" applyFill="1" applyBorder="1" applyAlignment="1">
      <alignment vertical="center" wrapText="1"/>
    </xf>
    <xf numFmtId="0" fontId="4" fillId="14" borderId="69" xfId="0" applyFont="1" applyFill="1" applyBorder="1" applyAlignment="1">
      <alignment horizontal="right" vertical="center" wrapText="1"/>
    </xf>
    <xf numFmtId="0" fontId="4" fillId="14" borderId="69" xfId="0" applyFont="1" applyFill="1" applyBorder="1" applyAlignment="1">
      <alignment vertical="center" wrapText="1"/>
    </xf>
    <xf numFmtId="3" fontId="4" fillId="14" borderId="70" xfId="0" applyNumberFormat="1" applyFont="1" applyFill="1" applyBorder="1" applyAlignment="1">
      <alignment horizontal="right" vertical="center" wrapText="1"/>
    </xf>
    <xf numFmtId="4" fontId="4" fillId="14" borderId="70" xfId="0" applyNumberFormat="1" applyFont="1" applyFill="1" applyBorder="1" applyAlignment="1">
      <alignment horizontal="right" vertical="center" wrapText="1"/>
    </xf>
    <xf numFmtId="10" fontId="4" fillId="14" borderId="70" xfId="0" applyNumberFormat="1" applyFont="1" applyFill="1" applyBorder="1" applyAlignment="1">
      <alignment horizontal="right" vertical="center" wrapText="1"/>
    </xf>
    <xf numFmtId="0" fontId="4" fillId="0" borderId="48" xfId="0" applyFont="1" applyBorder="1" applyAlignment="1">
      <alignment vertical="top"/>
    </xf>
    <xf numFmtId="0" fontId="4" fillId="0" borderId="49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50" xfId="0" applyFont="1" applyBorder="1" applyAlignment="1">
      <alignment horizontal="right" vertical="top"/>
    </xf>
    <xf numFmtId="4" fontId="4" fillId="0" borderId="50" xfId="0" applyNumberFormat="1" applyFont="1" applyBorder="1" applyAlignment="1">
      <alignment horizontal="right" vertical="top"/>
    </xf>
    <xf numFmtId="10" fontId="4" fillId="0" borderId="50" xfId="0" applyNumberFormat="1" applyFont="1" applyBorder="1" applyAlignment="1">
      <alignment horizontal="right" vertical="top"/>
    </xf>
    <xf numFmtId="0" fontId="4" fillId="0" borderId="71" xfId="0" applyFont="1" applyBorder="1" applyAlignment="1">
      <alignment vertical="center" wrapText="1"/>
    </xf>
    <xf numFmtId="0" fontId="4" fillId="0" borderId="72" xfId="0" applyFont="1" applyBorder="1" applyAlignment="1">
      <alignment vertical="center" wrapText="1"/>
    </xf>
    <xf numFmtId="0" fontId="4" fillId="0" borderId="52" xfId="0" applyFont="1" applyBorder="1" applyAlignment="1">
      <alignment vertical="center" wrapText="1"/>
    </xf>
    <xf numFmtId="0" fontId="4" fillId="14" borderId="66" xfId="0" applyFont="1" applyFill="1" applyBorder="1" applyAlignment="1">
      <alignment horizontal="right" vertical="center" wrapText="1"/>
    </xf>
    <xf numFmtId="0" fontId="0" fillId="0" borderId="56" xfId="0" applyFont="1" applyBorder="1" applyAlignment="1">
      <alignment vertical="top" wrapText="1"/>
    </xf>
    <xf numFmtId="4" fontId="0" fillId="0" borderId="56" xfId="0" applyNumberFormat="1" applyFont="1" applyBorder="1" applyAlignment="1">
      <alignment vertical="top" wrapText="1"/>
    </xf>
    <xf numFmtId="10" fontId="0" fillId="0" borderId="56" xfId="0" applyNumberFormat="1" applyFont="1" applyBorder="1" applyAlignment="1">
      <alignment vertical="top" wrapText="1"/>
    </xf>
    <xf numFmtId="3" fontId="6" fillId="14" borderId="67" xfId="0" applyNumberFormat="1" applyFont="1" applyFill="1" applyBorder="1" applyAlignment="1">
      <alignment horizontal="right" vertical="center" wrapText="1"/>
    </xf>
    <xf numFmtId="4" fontId="6" fillId="14" borderId="67" xfId="0" applyNumberFormat="1" applyFont="1" applyFill="1" applyBorder="1" applyAlignment="1">
      <alignment horizontal="right" vertical="center" wrapText="1"/>
    </xf>
    <xf numFmtId="10" fontId="6" fillId="14" borderId="67" xfId="0" applyNumberFormat="1" applyFont="1" applyFill="1" applyBorder="1" applyAlignment="1">
      <alignment horizontal="right" vertical="center" wrapText="1"/>
    </xf>
    <xf numFmtId="4" fontId="6" fillId="14" borderId="76" xfId="0" applyNumberFormat="1" applyFont="1" applyFill="1" applyBorder="1" applyAlignment="1">
      <alignment horizontal="right" vertical="center" wrapText="1"/>
    </xf>
    <xf numFmtId="10" fontId="6" fillId="14" borderId="76" xfId="0" applyNumberFormat="1" applyFont="1" applyFill="1" applyBorder="1" applyAlignment="1">
      <alignment horizontal="right"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12" fillId="0" borderId="0" xfId="0" applyFont="1" applyAlignment="1">
      <alignment wrapText="1"/>
    </xf>
    <xf numFmtId="49" fontId="6" fillId="2" borderId="2" xfId="1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/>
    </xf>
    <xf numFmtId="4" fontId="9" fillId="9" borderId="92" xfId="1" applyNumberFormat="1" applyFont="1" applyFill="1" applyBorder="1" applyAlignment="1" applyProtection="1">
      <alignment horizontal="right" vertical="center" wrapText="1"/>
      <protection locked="0"/>
    </xf>
    <xf numFmtId="10" fontId="9" fillId="9" borderId="93" xfId="1" applyNumberFormat="1" applyFont="1" applyFill="1" applyBorder="1" applyAlignment="1" applyProtection="1">
      <alignment horizontal="right" vertical="center" wrapText="1"/>
      <protection locked="0"/>
    </xf>
    <xf numFmtId="4" fontId="4" fillId="2" borderId="90" xfId="1" applyNumberFormat="1" applyFont="1" applyFill="1" applyBorder="1" applyAlignment="1" applyProtection="1">
      <alignment horizontal="right" vertical="center" wrapText="1"/>
      <protection locked="0"/>
    </xf>
    <xf numFmtId="4" fontId="9" fillId="9" borderId="34" xfId="1" applyNumberFormat="1" applyFont="1" applyFill="1" applyBorder="1" applyAlignment="1" applyProtection="1">
      <alignment horizontal="right" vertical="center" wrapText="1"/>
      <protection locked="0"/>
    </xf>
    <xf numFmtId="4" fontId="11" fillId="2" borderId="92" xfId="1" applyNumberFormat="1" applyFont="1" applyFill="1" applyBorder="1" applyAlignment="1" applyProtection="1">
      <alignment horizontal="right" vertical="center" wrapText="1"/>
      <protection locked="0"/>
    </xf>
    <xf numFmtId="10" fontId="11" fillId="10" borderId="93" xfId="1" applyNumberFormat="1" applyFont="1" applyFill="1" applyBorder="1" applyAlignment="1" applyProtection="1">
      <alignment horizontal="right" vertical="center" wrapText="1"/>
      <protection locked="0"/>
    </xf>
    <xf numFmtId="4" fontId="9" fillId="9" borderId="4" xfId="1" applyNumberFormat="1" applyFont="1" applyFill="1" applyBorder="1" applyAlignment="1" applyProtection="1">
      <alignment horizontal="right" vertical="center" wrapText="1"/>
      <protection locked="0"/>
    </xf>
    <xf numFmtId="4" fontId="11" fillId="2" borderId="34" xfId="1" applyNumberFormat="1" applyFont="1" applyFill="1" applyBorder="1" applyAlignment="1" applyProtection="1">
      <alignment horizontal="right" vertical="center"/>
      <protection locked="0"/>
    </xf>
    <xf numFmtId="0" fontId="33" fillId="2" borderId="0" xfId="1" applyNumberFormat="1" applyFont="1" applyFill="1" applyBorder="1" applyAlignment="1" applyProtection="1">
      <alignment horizontal="left"/>
      <protection locked="0"/>
    </xf>
    <xf numFmtId="10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33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32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9" borderId="1" xfId="1" applyNumberFormat="1" applyFont="1" applyFill="1" applyBorder="1" applyAlignment="1" applyProtection="1">
      <alignment horizontal="left" vertical="center" wrapText="1"/>
      <protection locked="0"/>
    </xf>
    <xf numFmtId="4" fontId="6" fillId="9" borderId="1" xfId="1" applyNumberFormat="1" applyFont="1" applyFill="1" applyBorder="1" applyAlignment="1" applyProtection="1">
      <alignment horizontal="right" vertical="center" wrapText="1"/>
      <protection locked="0"/>
    </xf>
    <xf numFmtId="10" fontId="6" fillId="9" borderId="1" xfId="1" applyNumberFormat="1" applyFont="1" applyFill="1" applyBorder="1" applyAlignment="1" applyProtection="1">
      <alignment horizontal="right" vertical="center" wrapText="1"/>
      <protection locked="0"/>
    </xf>
    <xf numFmtId="49" fontId="34" fillId="2" borderId="0" xfId="1" applyNumberFormat="1" applyFont="1" applyFill="1" applyBorder="1" applyAlignment="1" applyProtection="1">
      <alignment horizontal="right" vertical="center" wrapText="1"/>
      <protection locked="0"/>
    </xf>
    <xf numFmtId="4" fontId="4" fillId="2" borderId="1" xfId="1" applyNumberFormat="1" applyFont="1" applyFill="1" applyBorder="1" applyAlignment="1" applyProtection="1">
      <alignment horizontal="right" vertical="center"/>
      <protection locked="0"/>
    </xf>
    <xf numFmtId="49" fontId="32" fillId="2" borderId="0" xfId="1" applyNumberFormat="1" applyFont="1" applyFill="1" applyBorder="1" applyAlignment="1" applyProtection="1">
      <alignment horizontal="right" vertical="center" wrapText="1"/>
      <protection locked="0"/>
    </xf>
    <xf numFmtId="0" fontId="4" fillId="6" borderId="93" xfId="0" applyFont="1" applyFill="1" applyBorder="1" applyAlignment="1">
      <alignment vertical="top" wrapText="1"/>
    </xf>
    <xf numFmtId="0" fontId="4" fillId="0" borderId="93" xfId="0" applyFont="1" applyBorder="1" applyAlignment="1">
      <alignment vertical="top" wrapText="1"/>
    </xf>
    <xf numFmtId="0" fontId="6" fillId="6" borderId="94" xfId="0" applyFont="1" applyFill="1" applyBorder="1" applyAlignment="1">
      <alignment vertical="top" wrapText="1"/>
    </xf>
    <xf numFmtId="0" fontId="6" fillId="6" borderId="91" xfId="0" applyFont="1" applyFill="1" applyBorder="1" applyAlignment="1">
      <alignment vertical="top" wrapText="1"/>
    </xf>
    <xf numFmtId="0" fontId="6" fillId="6" borderId="15" xfId="0" applyFont="1" applyFill="1" applyBorder="1" applyAlignment="1">
      <alignment vertical="top" wrapText="1"/>
    </xf>
    <xf numFmtId="0" fontId="28" fillId="2" borderId="0" xfId="1" applyNumberFormat="1" applyFont="1" applyFill="1" applyBorder="1" applyAlignment="1" applyProtection="1">
      <alignment horizontal="left"/>
      <protection locked="0"/>
    </xf>
    <xf numFmtId="49" fontId="28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28" fillId="2" borderId="2" xfId="1" applyNumberFormat="1" applyFont="1" applyFill="1" applyBorder="1" applyAlignment="1" applyProtection="1">
      <alignment horizontal="right" vertical="center" wrapText="1"/>
      <protection locked="0"/>
    </xf>
    <xf numFmtId="0" fontId="28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7" fillId="2" borderId="0" xfId="1" applyNumberFormat="1" applyFont="1" applyFill="1" applyBorder="1" applyAlignment="1" applyProtection="1">
      <alignment horizontal="center" vertical="center" wrapText="1"/>
      <protection locked="0"/>
    </xf>
    <xf numFmtId="4" fontId="27" fillId="7" borderId="2" xfId="1" applyNumberFormat="1" applyFont="1" applyFill="1" applyBorder="1" applyAlignment="1" applyProtection="1">
      <alignment horizontal="right" vertical="center" wrapText="1"/>
      <protection locked="0"/>
    </xf>
    <xf numFmtId="10" fontId="27" fillId="7" borderId="1" xfId="1" applyNumberFormat="1" applyFont="1" applyFill="1" applyBorder="1" applyAlignment="1" applyProtection="1">
      <alignment horizontal="right" vertical="center" wrapText="1"/>
      <protection locked="0"/>
    </xf>
    <xf numFmtId="49" fontId="28" fillId="7" borderId="0" xfId="1" applyNumberFormat="1" applyFont="1" applyFill="1" applyBorder="1" applyAlignment="1" applyProtection="1">
      <alignment horizontal="right" vertical="center" wrapText="1"/>
      <protection locked="0"/>
    </xf>
    <xf numFmtId="0" fontId="28" fillId="7" borderId="0" xfId="1" applyNumberFormat="1" applyFont="1" applyFill="1" applyBorder="1" applyAlignment="1" applyProtection="1">
      <alignment horizontal="left"/>
      <protection locked="0"/>
    </xf>
    <xf numFmtId="4" fontId="28" fillId="2" borderId="2" xfId="1" applyNumberFormat="1" applyFont="1" applyFill="1" applyBorder="1" applyAlignment="1" applyProtection="1">
      <alignment horizontal="right" vertical="center" wrapText="1"/>
      <protection locked="0"/>
    </xf>
    <xf numFmtId="10" fontId="28" fillId="2" borderId="1" xfId="1" applyNumberFormat="1" applyFont="1" applyFill="1" applyBorder="1" applyAlignment="1" applyProtection="1">
      <alignment horizontal="right" vertical="center" wrapText="1"/>
      <protection locked="0"/>
    </xf>
    <xf numFmtId="49" fontId="28" fillId="2" borderId="0" xfId="1" applyNumberFormat="1" applyFont="1" applyFill="1" applyBorder="1" applyAlignment="1" applyProtection="1">
      <alignment horizontal="right" vertical="center" wrapText="1"/>
      <protection locked="0"/>
    </xf>
    <xf numFmtId="4" fontId="29" fillId="7" borderId="2" xfId="1" applyNumberFormat="1" applyFont="1" applyFill="1" applyBorder="1" applyAlignment="1" applyProtection="1">
      <alignment horizontal="right" vertical="center" wrapText="1"/>
      <protection locked="0"/>
    </xf>
    <xf numFmtId="10" fontId="17" fillId="7" borderId="1" xfId="1" applyNumberFormat="1" applyFont="1" applyFill="1" applyBorder="1" applyAlignment="1" applyProtection="1">
      <alignment horizontal="right" vertical="center" wrapText="1"/>
      <protection locked="0"/>
    </xf>
    <xf numFmtId="4" fontId="17" fillId="2" borderId="2" xfId="1" applyNumberFormat="1" applyFont="1" applyFill="1" applyBorder="1" applyAlignment="1" applyProtection="1">
      <alignment horizontal="right" vertical="center" wrapText="1"/>
      <protection locked="0"/>
    </xf>
    <xf numFmtId="10" fontId="17" fillId="2" borderId="1" xfId="1" applyNumberFormat="1" applyFont="1" applyFill="1" applyBorder="1" applyAlignment="1" applyProtection="1">
      <alignment horizontal="right" vertical="center" wrapText="1"/>
      <protection locked="0"/>
    </xf>
    <xf numFmtId="10" fontId="29" fillId="7" borderId="1" xfId="1" applyNumberFormat="1" applyFont="1" applyFill="1" applyBorder="1" applyAlignment="1" applyProtection="1">
      <alignment horizontal="right" vertical="center" wrapText="1"/>
      <protection locked="0"/>
    </xf>
    <xf numFmtId="4" fontId="29" fillId="2" borderId="2" xfId="1" applyNumberFormat="1" applyFont="1" applyFill="1" applyBorder="1" applyAlignment="1" applyProtection="1">
      <alignment horizontal="right" vertical="center" wrapText="1"/>
      <protection locked="0"/>
    </xf>
    <xf numFmtId="10" fontId="29" fillId="2" borderId="1" xfId="1" applyNumberFormat="1" applyFont="1" applyFill="1" applyBorder="1" applyAlignment="1" applyProtection="1">
      <alignment horizontal="right" vertical="center" wrapText="1"/>
      <protection locked="0"/>
    </xf>
    <xf numFmtId="4" fontId="28" fillId="10" borderId="2" xfId="1" applyNumberFormat="1" applyFont="1" applyFill="1" applyBorder="1" applyAlignment="1" applyProtection="1">
      <alignment horizontal="right" vertical="center" wrapText="1"/>
      <protection locked="0"/>
    </xf>
    <xf numFmtId="10" fontId="28" fillId="10" borderId="1" xfId="1" applyNumberFormat="1" applyFont="1" applyFill="1" applyBorder="1" applyAlignment="1" applyProtection="1">
      <alignment horizontal="right" vertical="center" wrapText="1"/>
      <protection locked="0"/>
    </xf>
    <xf numFmtId="4" fontId="27" fillId="2" borderId="2" xfId="1" applyNumberFormat="1" applyFont="1" applyFill="1" applyBorder="1" applyAlignment="1" applyProtection="1">
      <alignment horizontal="right" vertical="center" wrapText="1"/>
      <protection locked="0"/>
    </xf>
    <xf numFmtId="10" fontId="27" fillId="2" borderId="1" xfId="1" applyNumberFormat="1" applyFont="1" applyFill="1" applyBorder="1" applyAlignment="1" applyProtection="1">
      <alignment horizontal="right" vertical="center" wrapText="1"/>
      <protection locked="0"/>
    </xf>
    <xf numFmtId="4" fontId="28" fillId="2" borderId="7" xfId="1" applyNumberFormat="1" applyFont="1" applyFill="1" applyBorder="1" applyAlignment="1" applyProtection="1">
      <alignment horizontal="right" vertical="center" wrapText="1"/>
      <protection locked="0"/>
    </xf>
    <xf numFmtId="10" fontId="28" fillId="2" borderId="5" xfId="1" applyNumberFormat="1" applyFont="1" applyFill="1" applyBorder="1" applyAlignment="1" applyProtection="1">
      <alignment horizontal="right" vertical="center" wrapText="1"/>
      <protection locked="0"/>
    </xf>
    <xf numFmtId="10" fontId="27" fillId="7" borderId="12" xfId="1" applyNumberFormat="1" applyFont="1" applyFill="1" applyBorder="1" applyAlignment="1" applyProtection="1">
      <alignment horizontal="right" vertical="center" wrapText="1"/>
      <protection locked="0"/>
    </xf>
    <xf numFmtId="10" fontId="28" fillId="2" borderId="12" xfId="1" applyNumberFormat="1" applyFont="1" applyFill="1" applyBorder="1" applyAlignment="1" applyProtection="1">
      <alignment horizontal="right" vertical="center" wrapText="1"/>
      <protection locked="0"/>
    </xf>
    <xf numFmtId="10" fontId="27" fillId="7" borderId="12" xfId="1" applyNumberFormat="1" applyFont="1" applyFill="1" applyBorder="1" applyAlignment="1" applyProtection="1">
      <alignment horizontal="right"/>
      <protection locked="0"/>
    </xf>
    <xf numFmtId="4" fontId="28" fillId="2" borderId="10" xfId="1" applyNumberFormat="1" applyFont="1" applyFill="1" applyBorder="1" applyAlignment="1" applyProtection="1">
      <alignment horizontal="right" vertical="center" wrapText="1"/>
      <protection locked="0"/>
    </xf>
    <xf numFmtId="10" fontId="28" fillId="2" borderId="4" xfId="1" applyNumberFormat="1" applyFont="1" applyFill="1" applyBorder="1" applyAlignment="1" applyProtection="1">
      <alignment horizontal="right" vertical="center" wrapText="1"/>
      <protection locked="0"/>
    </xf>
    <xf numFmtId="4" fontId="28" fillId="2" borderId="3" xfId="1" applyNumberFormat="1" applyFont="1" applyFill="1" applyBorder="1" applyAlignment="1" applyProtection="1">
      <alignment horizontal="right" vertical="center" wrapText="1"/>
      <protection locked="0"/>
    </xf>
    <xf numFmtId="4" fontId="28" fillId="2" borderId="33" xfId="1" applyNumberFormat="1" applyFont="1" applyFill="1" applyBorder="1" applyAlignment="1" applyProtection="1">
      <alignment horizontal="right" vertical="center" wrapText="1"/>
      <protection locked="0"/>
    </xf>
    <xf numFmtId="10" fontId="28" fillId="2" borderId="77" xfId="1" applyNumberFormat="1" applyFont="1" applyFill="1" applyBorder="1" applyAlignment="1" applyProtection="1">
      <alignment horizontal="right" vertical="center" wrapText="1"/>
      <protection locked="0"/>
    </xf>
    <xf numFmtId="4" fontId="27" fillId="2" borderId="13" xfId="1" applyNumberFormat="1" applyFont="1" applyFill="1" applyBorder="1" applyAlignment="1" applyProtection="1">
      <alignment horizontal="right" vertical="center" wrapText="1"/>
      <protection locked="0"/>
    </xf>
    <xf numFmtId="4" fontId="28" fillId="2" borderId="0" xfId="1" applyNumberFormat="1" applyFont="1" applyFill="1" applyBorder="1" applyAlignment="1" applyProtection="1">
      <alignment horizontal="right" vertical="center"/>
      <protection locked="0"/>
    </xf>
    <xf numFmtId="0" fontId="27" fillId="6" borderId="1" xfId="0" applyFont="1" applyFill="1" applyBorder="1" applyAlignment="1">
      <alignment vertical="top" wrapText="1"/>
    </xf>
    <xf numFmtId="0" fontId="31" fillId="0" borderId="0" xfId="0" applyFont="1" applyAlignment="1">
      <alignment wrapText="1"/>
    </xf>
    <xf numFmtId="4" fontId="27" fillId="2" borderId="36" xfId="1" applyNumberFormat="1" applyFont="1" applyFill="1" applyBorder="1" applyAlignment="1" applyProtection="1">
      <alignment horizontal="right" vertical="center" wrapText="1"/>
      <protection locked="0"/>
    </xf>
    <xf numFmtId="4" fontId="28" fillId="2" borderId="34" xfId="1" applyNumberFormat="1" applyFont="1" applyFill="1" applyBorder="1" applyAlignment="1" applyProtection="1">
      <alignment horizontal="right" vertical="center"/>
      <protection locked="0"/>
    </xf>
    <xf numFmtId="10" fontId="28" fillId="2" borderId="35" xfId="1" applyNumberFormat="1" applyFont="1" applyFill="1" applyBorder="1" applyAlignment="1" applyProtection="1">
      <alignment horizontal="right" vertical="center" wrapText="1"/>
      <protection locked="0"/>
    </xf>
    <xf numFmtId="0" fontId="17" fillId="7" borderId="0" xfId="1" applyNumberFormat="1" applyFont="1" applyFill="1" applyBorder="1" applyAlignment="1" applyProtection="1">
      <alignment horizontal="left"/>
      <protection locked="0"/>
    </xf>
    <xf numFmtId="0" fontId="17" fillId="2" borderId="0" xfId="1" applyNumberFormat="1" applyFont="1" applyFill="1" applyBorder="1" applyAlignment="1" applyProtection="1">
      <alignment horizontal="left"/>
      <protection locked="0"/>
    </xf>
    <xf numFmtId="4" fontId="17" fillId="2" borderId="0" xfId="1" applyNumberFormat="1" applyFont="1" applyFill="1" applyBorder="1" applyAlignment="1" applyProtection="1">
      <alignment horizontal="right" vertical="center"/>
      <protection locked="0"/>
    </xf>
    <xf numFmtId="4" fontId="29" fillId="2" borderId="7" xfId="1" applyNumberFormat="1" applyFont="1" applyFill="1" applyBorder="1" applyAlignment="1" applyProtection="1">
      <alignment horizontal="right" vertical="center" wrapText="1"/>
      <protection locked="0"/>
    </xf>
    <xf numFmtId="4" fontId="17" fillId="2" borderId="1" xfId="1" applyNumberFormat="1" applyFont="1" applyFill="1" applyBorder="1" applyAlignment="1" applyProtection="1">
      <alignment horizontal="right" vertical="center"/>
      <protection locked="0"/>
    </xf>
    <xf numFmtId="49" fontId="4" fillId="6" borderId="5" xfId="0" applyNumberFormat="1" applyFont="1" applyFill="1" applyBorder="1" applyAlignment="1">
      <alignment vertical="top" wrapText="1"/>
    </xf>
    <xf numFmtId="49" fontId="2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7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7" fillId="7" borderId="0" xfId="1" applyNumberFormat="1" applyFont="1" applyFill="1" applyBorder="1" applyAlignment="1" applyProtection="1">
      <alignment horizontal="right" vertical="center" wrapText="1"/>
      <protection locked="0"/>
    </xf>
    <xf numFmtId="49" fontId="17" fillId="2" borderId="0" xfId="1" applyNumberFormat="1" applyFont="1" applyFill="1" applyBorder="1" applyAlignment="1" applyProtection="1">
      <alignment horizontal="right" vertical="center" wrapText="1"/>
      <protection locked="0"/>
    </xf>
    <xf numFmtId="49" fontId="27" fillId="2" borderId="0" xfId="1" applyNumberFormat="1" applyFont="1" applyFill="1" applyBorder="1" applyAlignment="1" applyProtection="1">
      <alignment horizontal="right" vertical="center" wrapText="1"/>
      <protection locked="0"/>
    </xf>
    <xf numFmtId="0" fontId="27" fillId="2" borderId="0" xfId="1" applyNumberFormat="1" applyFont="1" applyFill="1" applyBorder="1" applyAlignment="1" applyProtection="1">
      <alignment horizontal="left"/>
      <protection locked="0"/>
    </xf>
    <xf numFmtId="49" fontId="27" fillId="7" borderId="0" xfId="1" applyNumberFormat="1" applyFont="1" applyFill="1" applyBorder="1" applyAlignment="1" applyProtection="1">
      <alignment horizontal="right" vertical="center" wrapText="1"/>
      <protection locked="0"/>
    </xf>
    <xf numFmtId="0" fontId="27" fillId="7" borderId="0" xfId="1" applyNumberFormat="1" applyFont="1" applyFill="1" applyBorder="1" applyAlignment="1" applyProtection="1">
      <alignment horizontal="left"/>
      <protection locked="0"/>
    </xf>
    <xf numFmtId="10" fontId="28" fillId="7" borderId="1" xfId="1" applyNumberFormat="1" applyFont="1" applyFill="1" applyBorder="1" applyAlignment="1" applyProtection="1">
      <alignment horizontal="right" vertical="center" wrapText="1"/>
      <protection locked="0"/>
    </xf>
    <xf numFmtId="0" fontId="27" fillId="8" borderId="1" xfId="0" applyFont="1" applyFill="1" applyBorder="1"/>
    <xf numFmtId="0" fontId="28" fillId="0" borderId="0" xfId="0" applyFont="1" applyAlignment="1">
      <alignment wrapText="1"/>
    </xf>
    <xf numFmtId="0" fontId="6" fillId="6" borderId="23" xfId="0" applyFont="1" applyFill="1" applyBorder="1" applyAlignment="1">
      <alignment horizontal="center" vertical="top" wrapText="1"/>
    </xf>
    <xf numFmtId="0" fontId="6" fillId="6" borderId="4" xfId="0" applyFont="1" applyFill="1" applyBorder="1" applyAlignment="1">
      <alignment horizontal="center" vertical="top" wrapText="1"/>
    </xf>
    <xf numFmtId="0" fontId="6" fillId="6" borderId="88" xfId="0" applyFont="1" applyFill="1" applyBorder="1" applyAlignment="1">
      <alignment horizontal="center" vertical="top" wrapText="1"/>
    </xf>
    <xf numFmtId="0" fontId="6" fillId="6" borderId="7" xfId="0" applyFont="1" applyFill="1" applyBorder="1" applyAlignment="1">
      <alignment horizontal="center" vertical="top" wrapText="1"/>
    </xf>
    <xf numFmtId="0" fontId="6" fillId="6" borderId="23" xfId="0" applyFont="1" applyFill="1" applyBorder="1" applyAlignment="1">
      <alignment horizontal="center" vertical="top" wrapText="1"/>
    </xf>
    <xf numFmtId="0" fontId="6" fillId="6" borderId="87" xfId="0" applyFont="1" applyFill="1" applyBorder="1" applyAlignment="1">
      <alignment horizontal="center" vertical="top" wrapText="1"/>
    </xf>
    <xf numFmtId="0" fontId="6" fillId="6" borderId="88" xfId="0" applyFont="1" applyFill="1" applyBorder="1" applyAlignment="1">
      <alignment horizontal="center" vertical="top" wrapText="1"/>
    </xf>
    <xf numFmtId="0" fontId="6" fillId="6" borderId="10" xfId="0" applyFont="1" applyFill="1" applyBorder="1" applyAlignment="1">
      <alignment horizontal="center" vertical="top" wrapText="1"/>
    </xf>
    <xf numFmtId="49" fontId="4" fillId="9" borderId="35" xfId="1" applyNumberFormat="1" applyFont="1" applyFill="1" applyBorder="1" applyAlignment="1" applyProtection="1">
      <alignment horizontal="left" vertical="top" wrapText="1"/>
      <protection locked="0"/>
    </xf>
    <xf numFmtId="0" fontId="4" fillId="6" borderId="37" xfId="0" applyFont="1" applyFill="1" applyBorder="1" applyAlignment="1">
      <alignment horizontal="center" vertical="top" wrapText="1"/>
    </xf>
    <xf numFmtId="49" fontId="4" fillId="7" borderId="1" xfId="1" applyNumberFormat="1" applyFont="1" applyFill="1" applyBorder="1" applyAlignment="1" applyProtection="1">
      <alignment horizontal="left" vertical="center" wrapText="1"/>
      <protection locked="0"/>
    </xf>
    <xf numFmtId="0" fontId="6" fillId="6" borderId="24" xfId="0" applyFont="1" applyFill="1" applyBorder="1" applyAlignment="1">
      <alignment horizontal="center" vertical="top" wrapText="1"/>
    </xf>
    <xf numFmtId="0" fontId="4" fillId="6" borderId="34" xfId="0" applyFont="1" applyFill="1" applyBorder="1" applyAlignment="1">
      <alignment horizontal="center" vertical="top" wrapText="1"/>
    </xf>
    <xf numFmtId="4" fontId="6" fillId="6" borderId="77" xfId="0" applyNumberFormat="1" applyFont="1" applyFill="1" applyBorder="1" applyAlignment="1">
      <alignment vertical="top" wrapText="1"/>
    </xf>
    <xf numFmtId="10" fontId="6" fillId="6" borderId="77" xfId="2" applyNumberFormat="1" applyFont="1" applyFill="1" applyBorder="1" applyAlignment="1" applyProtection="1">
      <alignment vertical="top" wrapText="1"/>
    </xf>
    <xf numFmtId="0" fontId="4" fillId="6" borderId="81" xfId="0" applyFont="1" applyFill="1" applyBorder="1" applyAlignment="1">
      <alignment horizontal="center" vertical="top" wrapText="1"/>
    </xf>
    <xf numFmtId="0" fontId="6" fillId="6" borderId="35" xfId="0" applyFont="1" applyFill="1" applyBorder="1" applyAlignment="1">
      <alignment vertical="top" wrapText="1"/>
    </xf>
    <xf numFmtId="49" fontId="6" fillId="9" borderId="35" xfId="1" applyNumberFormat="1" applyFont="1" applyFill="1" applyBorder="1" applyAlignment="1" applyProtection="1">
      <alignment horizontal="left" vertical="top" wrapText="1"/>
      <protection locked="0"/>
    </xf>
    <xf numFmtId="0" fontId="6" fillId="6" borderId="34" xfId="0" applyFont="1" applyFill="1" applyBorder="1" applyAlignment="1">
      <alignment vertical="top" wrapText="1"/>
    </xf>
    <xf numFmtId="0" fontId="6" fillId="6" borderId="79" xfId="0" applyFont="1" applyFill="1" applyBorder="1" applyAlignment="1">
      <alignment vertical="top" wrapText="1"/>
    </xf>
    <xf numFmtId="49" fontId="4" fillId="7" borderId="35" xfId="1" applyNumberFormat="1" applyFont="1" applyFill="1" applyBorder="1" applyAlignment="1" applyProtection="1">
      <alignment horizontal="left" vertical="center" wrapText="1"/>
      <protection locked="0"/>
    </xf>
    <xf numFmtId="0" fontId="4" fillId="6" borderId="15" xfId="0" applyFont="1" applyFill="1" applyBorder="1" applyAlignment="1">
      <alignment horizontal="center" vertical="top" wrapText="1"/>
    </xf>
    <xf numFmtId="0" fontId="6" fillId="6" borderId="4" xfId="0" applyFont="1" applyFill="1" applyBorder="1" applyAlignment="1">
      <alignment vertical="top" wrapText="1"/>
    </xf>
    <xf numFmtId="10" fontId="4" fillId="6" borderId="1" xfId="2" applyNumberFormat="1" applyFont="1" applyFill="1" applyBorder="1" applyAlignment="1" applyProtection="1">
      <alignment horizontal="right" vertical="top" wrapText="1"/>
    </xf>
    <xf numFmtId="0" fontId="4" fillId="2" borderId="1" xfId="0" applyFont="1" applyFill="1" applyBorder="1" applyAlignment="1">
      <alignment vertical="top" wrapText="1"/>
    </xf>
    <xf numFmtId="0" fontId="4" fillId="6" borderId="5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vertical="top" wrapText="1"/>
    </xf>
    <xf numFmtId="0" fontId="4" fillId="6" borderId="37" xfId="0" applyFont="1" applyFill="1" applyBorder="1" applyAlignment="1">
      <alignment horizontal="center" vertical="top" wrapText="1"/>
    </xf>
    <xf numFmtId="0" fontId="6" fillId="6" borderId="23" xfId="0" applyFont="1" applyFill="1" applyBorder="1" applyAlignment="1">
      <alignment horizontal="center" vertical="top" wrapText="1"/>
    </xf>
    <xf numFmtId="0" fontId="6" fillId="6" borderId="81" xfId="0" applyFont="1" applyFill="1" applyBorder="1" applyAlignment="1">
      <alignment horizontal="center" vertical="top" wrapText="1"/>
    </xf>
    <xf numFmtId="0" fontId="6" fillId="6" borderId="37" xfId="0" applyFont="1" applyFill="1" applyBorder="1" applyAlignment="1">
      <alignment horizontal="center" vertical="top" wrapText="1"/>
    </xf>
    <xf numFmtId="49" fontId="4" fillId="6" borderId="5" xfId="0" applyNumberFormat="1" applyFont="1" applyFill="1" applyBorder="1" applyAlignment="1">
      <alignment horizontal="center" vertical="top" wrapText="1"/>
    </xf>
    <xf numFmtId="0" fontId="6" fillId="6" borderId="24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4" fillId="6" borderId="5" xfId="0" applyFont="1" applyFill="1" applyBorder="1" applyAlignment="1">
      <alignment vertical="top" wrapText="1"/>
    </xf>
    <xf numFmtId="4" fontId="6" fillId="6" borderId="33" xfId="0" applyNumberFormat="1" applyFont="1" applyFill="1" applyBorder="1" applyAlignment="1">
      <alignment vertical="top" wrapText="1"/>
    </xf>
    <xf numFmtId="4" fontId="6" fillId="6" borderId="34" xfId="0" applyNumberFormat="1" applyFont="1" applyFill="1" applyBorder="1" applyAlignment="1">
      <alignment vertical="top" wrapText="1"/>
    </xf>
    <xf numFmtId="10" fontId="6" fillId="6" borderId="35" xfId="2" applyNumberFormat="1" applyFont="1" applyFill="1" applyBorder="1" applyAlignment="1" applyProtection="1">
      <alignment vertical="top" wrapText="1"/>
    </xf>
    <xf numFmtId="4" fontId="4" fillId="6" borderId="4" xfId="0" applyNumberFormat="1" applyFont="1" applyFill="1" applyBorder="1" applyAlignment="1">
      <alignment vertical="top" wrapText="1"/>
    </xf>
    <xf numFmtId="4" fontId="4" fillId="9" borderId="1" xfId="0" applyNumberFormat="1" applyFont="1" applyFill="1" applyBorder="1" applyAlignment="1">
      <alignment vertical="top" wrapText="1"/>
    </xf>
    <xf numFmtId="4" fontId="4" fillId="2" borderId="1" xfId="0" applyNumberFormat="1" applyFont="1" applyFill="1" applyBorder="1" applyAlignment="1">
      <alignment vertical="top" wrapText="1"/>
    </xf>
    <xf numFmtId="2" fontId="4" fillId="2" borderId="1" xfId="0" applyNumberFormat="1" applyFont="1" applyFill="1" applyBorder="1" applyAlignment="1">
      <alignment vertical="top" wrapText="1"/>
    </xf>
    <xf numFmtId="4" fontId="4" fillId="0" borderId="1" xfId="0" applyNumberFormat="1" applyFont="1" applyFill="1" applyBorder="1" applyAlignment="1">
      <alignment vertical="top" wrapText="1"/>
    </xf>
    <xf numFmtId="4" fontId="4" fillId="0" borderId="5" xfId="0" applyNumberFormat="1" applyFont="1" applyBorder="1" applyAlignment="1">
      <alignment vertical="top" wrapText="1"/>
    </xf>
    <xf numFmtId="0" fontId="4" fillId="0" borderId="33" xfId="0" applyFont="1" applyBorder="1" applyAlignment="1">
      <alignment vertical="top" wrapText="1"/>
    </xf>
    <xf numFmtId="4" fontId="4" fillId="0" borderId="34" xfId="0" applyNumberFormat="1" applyFont="1" applyBorder="1" applyAlignment="1">
      <alignment vertical="top" wrapText="1"/>
    </xf>
    <xf numFmtId="10" fontId="4" fillId="0" borderId="35" xfId="2" applyNumberFormat="1" applyFont="1" applyFill="1" applyBorder="1" applyAlignment="1" applyProtection="1">
      <alignment vertical="top" wrapText="1"/>
    </xf>
    <xf numFmtId="0" fontId="4" fillId="0" borderId="79" xfId="0" applyFont="1" applyBorder="1" applyAlignment="1">
      <alignment vertical="top" wrapText="1"/>
    </xf>
    <xf numFmtId="4" fontId="4" fillId="0" borderId="79" xfId="0" applyNumberFormat="1" applyFont="1" applyBorder="1" applyAlignment="1">
      <alignment vertical="top" wrapText="1"/>
    </xf>
    <xf numFmtId="4" fontId="6" fillId="11" borderId="34" xfId="0" applyNumberFormat="1" applyFont="1" applyFill="1" applyBorder="1" applyAlignment="1">
      <alignment vertical="top" wrapText="1"/>
    </xf>
    <xf numFmtId="4" fontId="6" fillId="0" borderId="35" xfId="0" applyNumberFormat="1" applyFont="1" applyBorder="1" applyAlignment="1">
      <alignment vertical="top" wrapText="1"/>
    </xf>
    <xf numFmtId="10" fontId="6" fillId="0" borderId="77" xfId="2" applyNumberFormat="1" applyFont="1" applyFill="1" applyBorder="1" applyAlignment="1" applyProtection="1">
      <alignment vertical="top" wrapText="1"/>
    </xf>
    <xf numFmtId="0" fontId="6" fillId="6" borderId="80" xfId="0" applyFont="1" applyFill="1" applyBorder="1" applyAlignment="1">
      <alignment horizontal="center" vertical="top" wrapText="1"/>
    </xf>
    <xf numFmtId="4" fontId="4" fillId="0" borderId="77" xfId="0" applyNumberFormat="1" applyFont="1" applyBorder="1" applyAlignment="1">
      <alignment vertical="top" wrapText="1"/>
    </xf>
    <xf numFmtId="10" fontId="4" fillId="0" borderId="77" xfId="2" applyNumberFormat="1" applyFont="1" applyFill="1" applyBorder="1" applyAlignment="1" applyProtection="1">
      <alignment vertical="top" wrapText="1"/>
    </xf>
    <xf numFmtId="0" fontId="6" fillId="6" borderId="0" xfId="0" applyFont="1" applyFill="1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top" wrapText="1"/>
    </xf>
    <xf numFmtId="4" fontId="6" fillId="0" borderId="34" xfId="0" applyNumberFormat="1" applyFont="1" applyBorder="1" applyAlignment="1">
      <alignment vertical="center" wrapText="1"/>
    </xf>
    <xf numFmtId="10" fontId="6" fillId="0" borderId="34" xfId="0" applyNumberFormat="1" applyFont="1" applyBorder="1" applyAlignment="1">
      <alignment vertical="center" wrapText="1"/>
    </xf>
    <xf numFmtId="4" fontId="6" fillId="6" borderId="4" xfId="0" applyNumberFormat="1" applyFont="1" applyFill="1" applyBorder="1" applyAlignment="1">
      <alignment vertical="top" wrapText="1"/>
    </xf>
    <xf numFmtId="10" fontId="6" fillId="6" borderId="4" xfId="2" applyNumberFormat="1" applyFont="1" applyFill="1" applyBorder="1" applyAlignment="1" applyProtection="1">
      <alignment vertical="top" wrapText="1"/>
    </xf>
    <xf numFmtId="0" fontId="6" fillId="6" borderId="91" xfId="0" applyFont="1" applyFill="1" applyBorder="1" applyAlignment="1">
      <alignment horizontal="center" vertical="top" wrapText="1"/>
    </xf>
    <xf numFmtId="49" fontId="9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6" borderId="23" xfId="0" applyFont="1" applyFill="1" applyBorder="1" applyAlignment="1">
      <alignment horizontal="center" vertical="top" wrapText="1"/>
    </xf>
    <xf numFmtId="0" fontId="6" fillId="6" borderId="87" xfId="0" applyFont="1" applyFill="1" applyBorder="1" applyAlignment="1">
      <alignment horizontal="center" vertical="top" wrapText="1"/>
    </xf>
    <xf numFmtId="0" fontId="6" fillId="6" borderId="81" xfId="0" applyFont="1" applyFill="1" applyBorder="1" applyAlignment="1">
      <alignment horizontal="center" vertical="top" wrapText="1"/>
    </xf>
    <xf numFmtId="0" fontId="6" fillId="6" borderId="37" xfId="0" applyFont="1" applyFill="1" applyBorder="1" applyAlignment="1">
      <alignment horizontal="center" vertical="top" wrapText="1"/>
    </xf>
    <xf numFmtId="0" fontId="11" fillId="0" borderId="0" xfId="0" applyFont="1"/>
    <xf numFmtId="0" fontId="9" fillId="0" borderId="89" xfId="0" applyNumberFormat="1" applyFont="1" applyFill="1" applyBorder="1" applyAlignment="1" applyProtection="1">
      <alignment horizontal="center" vertical="center" wrapText="1"/>
    </xf>
    <xf numFmtId="10" fontId="9" fillId="0" borderId="98" xfId="0" applyNumberFormat="1" applyFont="1" applyBorder="1" applyAlignment="1">
      <alignment vertical="center"/>
    </xf>
    <xf numFmtId="0" fontId="9" fillId="16" borderId="89" xfId="0" applyNumberFormat="1" applyFont="1" applyFill="1" applyBorder="1" applyAlignment="1" applyProtection="1">
      <alignment horizontal="center" vertical="center" wrapText="1"/>
    </xf>
    <xf numFmtId="0" fontId="9" fillId="16" borderId="89" xfId="0" applyNumberFormat="1" applyFont="1" applyFill="1" applyBorder="1" applyAlignment="1" applyProtection="1">
      <alignment horizontal="left" vertical="center" wrapText="1"/>
    </xf>
    <xf numFmtId="4" fontId="9" fillId="16" borderId="98" xfId="0" applyNumberFormat="1" applyFont="1" applyFill="1" applyBorder="1" applyAlignment="1" applyProtection="1">
      <alignment horizontal="right" vertical="center" wrapText="1"/>
    </xf>
    <xf numFmtId="0" fontId="11" fillId="0" borderId="99" xfId="0" applyNumberFormat="1" applyFont="1" applyFill="1" applyBorder="1" applyAlignment="1" applyProtection="1">
      <alignment horizontal="center" vertical="center" wrapText="1"/>
    </xf>
    <xf numFmtId="0" fontId="11" fillId="18" borderId="89" xfId="0" applyNumberFormat="1" applyFont="1" applyFill="1" applyBorder="1" applyAlignment="1" applyProtection="1">
      <alignment horizontal="left" vertical="center" wrapText="1"/>
    </xf>
    <xf numFmtId="4" fontId="11" fillId="18" borderId="98" xfId="0" applyNumberFormat="1" applyFont="1" applyFill="1" applyBorder="1" applyAlignment="1" applyProtection="1">
      <alignment horizontal="right" vertical="center" wrapText="1"/>
    </xf>
    <xf numFmtId="10" fontId="11" fillId="19" borderId="98" xfId="0" applyNumberFormat="1" applyFont="1" applyFill="1" applyBorder="1" applyAlignment="1">
      <alignment vertical="center"/>
    </xf>
    <xf numFmtId="0" fontId="11" fillId="0" borderId="89" xfId="0" applyNumberFormat="1" applyFont="1" applyFill="1" applyBorder="1" applyAlignment="1" applyProtection="1">
      <alignment horizontal="left" vertical="center" wrapText="1"/>
    </xf>
    <xf numFmtId="4" fontId="11" fillId="0" borderId="98" xfId="0" applyNumberFormat="1" applyFont="1" applyFill="1" applyBorder="1" applyAlignment="1" applyProtection="1">
      <alignment horizontal="right" vertical="center" wrapText="1"/>
    </xf>
    <xf numFmtId="10" fontId="11" fillId="0" borderId="98" xfId="0" applyNumberFormat="1" applyFont="1" applyBorder="1" applyAlignment="1">
      <alignment vertical="center"/>
    </xf>
    <xf numFmtId="0" fontId="37" fillId="0" borderId="0" xfId="0" applyFont="1"/>
    <xf numFmtId="0" fontId="37" fillId="0" borderId="99" xfId="0" applyNumberFormat="1" applyFont="1" applyFill="1" applyBorder="1" applyAlignment="1" applyProtection="1">
      <alignment horizontal="center" vertical="center" wrapText="1"/>
    </xf>
    <xf numFmtId="0" fontId="37" fillId="0" borderId="89" xfId="0" applyNumberFormat="1" applyFont="1" applyFill="1" applyBorder="1" applyAlignment="1" applyProtection="1">
      <alignment horizontal="left" vertical="center" wrapText="1"/>
    </xf>
    <xf numFmtId="4" fontId="37" fillId="0" borderId="98" xfId="0" applyNumberFormat="1" applyFont="1" applyFill="1" applyBorder="1" applyAlignment="1" applyProtection="1">
      <alignment horizontal="right" vertical="center" wrapText="1"/>
    </xf>
    <xf numFmtId="10" fontId="37" fillId="0" borderId="98" xfId="0" applyNumberFormat="1" applyFont="1" applyBorder="1" applyAlignment="1">
      <alignment vertical="center"/>
    </xf>
    <xf numFmtId="0" fontId="9" fillId="0" borderId="0" xfId="0" applyFont="1"/>
    <xf numFmtId="4" fontId="9" fillId="0" borderId="98" xfId="0" applyNumberFormat="1" applyFont="1" applyFill="1" applyBorder="1" applyAlignment="1" applyProtection="1">
      <alignment horizontal="right" vertical="center" wrapText="1"/>
    </xf>
    <xf numFmtId="10" fontId="11" fillId="0" borderId="0" xfId="0" applyNumberFormat="1" applyFont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108" xfId="0" applyNumberFormat="1" applyFont="1" applyFill="1" applyBorder="1" applyAlignment="1" applyProtection="1">
      <alignment horizontal="center" vertical="center" wrapText="1"/>
    </xf>
    <xf numFmtId="10" fontId="9" fillId="0" borderId="34" xfId="0" applyNumberFormat="1" applyFont="1" applyBorder="1" applyAlignment="1">
      <alignment vertical="center" wrapText="1"/>
    </xf>
    <xf numFmtId="49" fontId="9" fillId="9" borderId="87" xfId="1" applyNumberFormat="1" applyFont="1" applyFill="1" applyBorder="1" applyAlignment="1" applyProtection="1">
      <alignment horizontal="center" vertical="top" wrapText="1"/>
      <protection locked="0"/>
    </xf>
    <xf numFmtId="0" fontId="6" fillId="6" borderId="8" xfId="0" applyFont="1" applyFill="1" applyBorder="1" applyAlignment="1">
      <alignment wrapText="1"/>
    </xf>
    <xf numFmtId="49" fontId="10" fillId="6" borderId="11" xfId="0" applyNumberFormat="1" applyFont="1" applyFill="1" applyBorder="1" applyAlignment="1">
      <alignment horizontal="center" wrapText="1"/>
    </xf>
    <xf numFmtId="0" fontId="6" fillId="6" borderId="37" xfId="0" applyFont="1" applyFill="1" applyBorder="1" applyAlignment="1">
      <alignment horizontal="center" vertical="top" wrapText="1"/>
    </xf>
    <xf numFmtId="49" fontId="6" fillId="9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10" fontId="4" fillId="0" borderId="56" xfId="0" applyNumberFormat="1" applyFont="1" applyBorder="1" applyAlignment="1">
      <alignment horizontal="right" vertical="center" wrapText="1"/>
    </xf>
    <xf numFmtId="3" fontId="8" fillId="0" borderId="50" xfId="0" applyNumberFormat="1" applyFont="1" applyBorder="1" applyAlignment="1">
      <alignment horizontal="right" vertical="center" wrapText="1"/>
    </xf>
    <xf numFmtId="4" fontId="8" fillId="0" borderId="50" xfId="0" applyNumberFormat="1" applyFont="1" applyBorder="1" applyAlignment="1">
      <alignment horizontal="right" vertical="center" wrapText="1"/>
    </xf>
    <xf numFmtId="10" fontId="8" fillId="0" borderId="50" xfId="0" applyNumberFormat="1" applyFont="1" applyBorder="1" applyAlignment="1">
      <alignment horizontal="right" vertical="center" wrapText="1"/>
    </xf>
    <xf numFmtId="0" fontId="4" fillId="0" borderId="56" xfId="0" applyFont="1" applyBorder="1" applyAlignment="1">
      <alignment horizontal="right" vertical="center" wrapText="1"/>
    </xf>
    <xf numFmtId="4" fontId="4" fillId="0" borderId="56" xfId="0" applyNumberFormat="1" applyFont="1" applyBorder="1" applyAlignment="1">
      <alignment horizontal="right" vertical="center" wrapText="1"/>
    </xf>
    <xf numFmtId="0" fontId="4" fillId="0" borderId="48" xfId="0" applyFont="1" applyBorder="1" applyAlignment="1">
      <alignment vertical="center" wrapText="1"/>
    </xf>
    <xf numFmtId="0" fontId="4" fillId="0" borderId="51" xfId="0" applyFont="1" applyBorder="1" applyAlignment="1">
      <alignment vertical="center" wrapText="1"/>
    </xf>
    <xf numFmtId="0" fontId="8" fillId="0" borderId="52" xfId="0" applyFont="1" applyBorder="1" applyAlignment="1">
      <alignment vertical="center" wrapText="1"/>
    </xf>
    <xf numFmtId="10" fontId="4" fillId="0" borderId="50" xfId="0" applyNumberFormat="1" applyFont="1" applyBorder="1" applyAlignment="1">
      <alignment horizontal="right" vertical="center" wrapText="1"/>
    </xf>
    <xf numFmtId="0" fontId="4" fillId="0" borderId="50" xfId="0" applyFont="1" applyBorder="1" applyAlignment="1">
      <alignment horizontal="right" vertical="center" wrapText="1"/>
    </xf>
    <xf numFmtId="4" fontId="4" fillId="0" borderId="50" xfId="0" applyNumberFormat="1" applyFont="1" applyBorder="1" applyAlignment="1">
      <alignment horizontal="right" vertical="center" wrapText="1"/>
    </xf>
    <xf numFmtId="0" fontId="4" fillId="14" borderId="46" xfId="0" applyFont="1" applyFill="1" applyBorder="1" applyAlignment="1">
      <alignment vertical="center" wrapText="1"/>
    </xf>
    <xf numFmtId="3" fontId="4" fillId="14" borderId="47" xfId="0" applyNumberFormat="1" applyFont="1" applyFill="1" applyBorder="1" applyAlignment="1">
      <alignment horizontal="right" vertical="center" wrapText="1"/>
    </xf>
    <xf numFmtId="4" fontId="4" fillId="14" borderId="47" xfId="0" applyNumberFormat="1" applyFont="1" applyFill="1" applyBorder="1" applyAlignment="1">
      <alignment horizontal="right" vertical="center" wrapText="1"/>
    </xf>
    <xf numFmtId="10" fontId="4" fillId="14" borderId="47" xfId="0" applyNumberFormat="1" applyFont="1" applyFill="1" applyBorder="1" applyAlignment="1">
      <alignment horizontal="right" vertical="center" wrapText="1"/>
    </xf>
    <xf numFmtId="49" fontId="10" fillId="6" borderId="8" xfId="0" applyNumberFormat="1" applyFont="1" applyFill="1" applyBorder="1" applyAlignment="1">
      <alignment horizontal="center" wrapText="1"/>
    </xf>
    <xf numFmtId="0" fontId="6" fillId="6" borderId="83" xfId="0" applyFont="1" applyFill="1" applyBorder="1" applyAlignment="1">
      <alignment horizontal="center" vertical="top" wrapText="1"/>
    </xf>
    <xf numFmtId="49" fontId="6" fillId="9" borderId="1" xfId="1" applyNumberFormat="1" applyFont="1" applyFill="1" applyBorder="1" applyAlignment="1" applyProtection="1">
      <alignment horizontal="left" vertical="top" wrapText="1"/>
      <protection locked="0"/>
    </xf>
    <xf numFmtId="49" fontId="4" fillId="9" borderId="1" xfId="1" applyNumberFormat="1" applyFont="1" applyFill="1" applyBorder="1" applyAlignment="1" applyProtection="1">
      <alignment horizontal="left" vertical="top" wrapText="1"/>
      <protection locked="0"/>
    </xf>
    <xf numFmtId="4" fontId="6" fillId="6" borderId="16" xfId="0" applyNumberFormat="1" applyFont="1" applyFill="1" applyBorder="1" applyAlignment="1">
      <alignment wrapText="1"/>
    </xf>
    <xf numFmtId="10" fontId="6" fillId="6" borderId="16" xfId="2" applyNumberFormat="1" applyFont="1" applyFill="1" applyBorder="1" applyAlignment="1" applyProtection="1">
      <alignment wrapText="1"/>
    </xf>
    <xf numFmtId="0" fontId="38" fillId="2" borderId="0" xfId="1" applyNumberFormat="1" applyFont="1" applyFill="1" applyBorder="1" applyAlignment="1" applyProtection="1">
      <alignment horizontal="left"/>
      <protection locked="0"/>
    </xf>
    <xf numFmtId="10" fontId="38" fillId="2" borderId="0" xfId="1" applyNumberFormat="1" applyFont="1" applyFill="1" applyBorder="1" applyAlignment="1" applyProtection="1">
      <alignment horizontal="left"/>
      <protection locked="0"/>
    </xf>
    <xf numFmtId="4" fontId="4" fillId="2" borderId="1" xfId="1" applyNumberFormat="1" applyFont="1" applyFill="1" applyBorder="1" applyAlignment="1" applyProtection="1">
      <alignment horizontal="right" vertical="top" wrapText="1"/>
      <protection locked="0"/>
    </xf>
    <xf numFmtId="0" fontId="4" fillId="0" borderId="0" xfId="0" applyFont="1" applyBorder="1" applyAlignment="1">
      <alignment vertical="top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2" xfId="3" applyFont="1" applyBorder="1" applyAlignment="1">
      <alignment horizontal="center" vertical="center" wrapText="1"/>
    </xf>
    <xf numFmtId="4" fontId="4" fillId="0" borderId="32" xfId="3" applyNumberFormat="1" applyFont="1" applyBorder="1" applyAlignment="1">
      <alignment horizontal="center" vertical="center" wrapText="1"/>
    </xf>
    <xf numFmtId="10" fontId="4" fillId="0" borderId="32" xfId="3" applyNumberFormat="1" applyFont="1" applyBorder="1" applyAlignment="1">
      <alignment horizontal="center" vertical="center" wrapText="1"/>
    </xf>
    <xf numFmtId="4" fontId="4" fillId="0" borderId="57" xfId="0" applyNumberFormat="1" applyFont="1" applyBorder="1" applyAlignment="1">
      <alignment horizontal="right" vertical="center" wrapText="1"/>
    </xf>
    <xf numFmtId="10" fontId="4" fillId="11" borderId="27" xfId="0" applyNumberFormat="1" applyFont="1" applyFill="1" applyBorder="1" applyAlignment="1">
      <alignment horizontal="right" vertical="center" wrapText="1"/>
    </xf>
    <xf numFmtId="4" fontId="4" fillId="0" borderId="57" xfId="0" applyNumberFormat="1" applyFont="1" applyBorder="1" applyAlignment="1">
      <alignment horizontal="right" vertical="top"/>
    </xf>
    <xf numFmtId="10" fontId="4" fillId="11" borderId="50" xfId="0" applyNumberFormat="1" applyFont="1" applyFill="1" applyBorder="1" applyAlignment="1">
      <alignment horizontal="right" vertical="center" wrapText="1"/>
    </xf>
    <xf numFmtId="0" fontId="4" fillId="0" borderId="56" xfId="0" applyFont="1" applyBorder="1" applyAlignment="1">
      <alignment horizontal="right" vertical="top"/>
    </xf>
    <xf numFmtId="3" fontId="8" fillId="0" borderId="50" xfId="0" applyNumberFormat="1" applyFont="1" applyBorder="1" applyAlignment="1">
      <alignment vertical="center" wrapText="1"/>
    </xf>
    <xf numFmtId="4" fontId="8" fillId="0" borderId="57" xfId="0" applyNumberFormat="1" applyFont="1" applyBorder="1" applyAlignment="1">
      <alignment vertical="center" wrapText="1"/>
    </xf>
    <xf numFmtId="3" fontId="8" fillId="0" borderId="56" xfId="0" applyNumberFormat="1" applyFont="1" applyBorder="1" applyAlignment="1">
      <alignment vertical="center" wrapText="1"/>
    </xf>
    <xf numFmtId="0" fontId="6" fillId="15" borderId="28" xfId="0" applyFont="1" applyFill="1" applyBorder="1" applyAlignment="1">
      <alignment horizontal="right" vertical="center" wrapText="1"/>
    </xf>
    <xf numFmtId="0" fontId="6" fillId="15" borderId="44" xfId="0" applyFont="1" applyFill="1" applyBorder="1" applyAlignment="1">
      <alignment vertical="center" wrapText="1"/>
    </xf>
    <xf numFmtId="0" fontId="6" fillId="15" borderId="32" xfId="0" applyFont="1" applyFill="1" applyBorder="1" applyAlignment="1">
      <alignment vertical="center" wrapText="1"/>
    </xf>
    <xf numFmtId="3" fontId="6" fillId="15" borderId="53" xfId="0" applyNumberFormat="1" applyFont="1" applyFill="1" applyBorder="1" applyAlignment="1">
      <alignment horizontal="right" vertical="center" wrapText="1"/>
    </xf>
    <xf numFmtId="4" fontId="6" fillId="15" borderId="29" xfId="0" applyNumberFormat="1" applyFont="1" applyFill="1" applyBorder="1" applyAlignment="1">
      <alignment horizontal="right" vertical="center" wrapText="1"/>
    </xf>
    <xf numFmtId="10" fontId="6" fillId="15" borderId="32" xfId="0" applyNumberFormat="1" applyFont="1" applyFill="1" applyBorder="1" applyAlignment="1">
      <alignment horizontal="right" vertical="center" wrapText="1"/>
    </xf>
    <xf numFmtId="4" fontId="6" fillId="15" borderId="53" xfId="0" applyNumberFormat="1" applyFont="1" applyFill="1" applyBorder="1" applyAlignment="1">
      <alignment horizontal="right" vertical="center" wrapText="1"/>
    </xf>
    <xf numFmtId="4" fontId="6" fillId="15" borderId="54" xfId="0" applyNumberFormat="1" applyFont="1" applyFill="1" applyBorder="1" applyAlignment="1">
      <alignment horizontal="right" vertical="center" wrapText="1"/>
    </xf>
    <xf numFmtId="10" fontId="6" fillId="15" borderId="55" xfId="0" applyNumberFormat="1" applyFont="1" applyFill="1" applyBorder="1" applyAlignment="1">
      <alignment horizontal="right" vertical="center" wrapText="1"/>
    </xf>
    <xf numFmtId="0" fontId="4" fillId="0" borderId="48" xfId="0" applyFont="1" applyBorder="1" applyAlignment="1">
      <alignment vertical="top" wrapText="1"/>
    </xf>
    <xf numFmtId="0" fontId="4" fillId="0" borderId="49" xfId="0" applyFont="1" applyBorder="1" applyAlignment="1">
      <alignment vertical="top" wrapText="1"/>
    </xf>
    <xf numFmtId="0" fontId="4" fillId="0" borderId="50" xfId="0" applyFont="1" applyBorder="1" applyAlignment="1">
      <alignment horizontal="right" vertical="top" wrapText="1"/>
    </xf>
    <xf numFmtId="4" fontId="4" fillId="0" borderId="50" xfId="0" applyNumberFormat="1" applyFont="1" applyBorder="1" applyAlignment="1">
      <alignment horizontal="right" vertical="top" wrapText="1"/>
    </xf>
    <xf numFmtId="10" fontId="4" fillId="0" borderId="50" xfId="0" applyNumberFormat="1" applyFont="1" applyBorder="1" applyAlignment="1">
      <alignment horizontal="right" vertical="top" wrapText="1"/>
    </xf>
    <xf numFmtId="10" fontId="6" fillId="15" borderId="53" xfId="0" applyNumberFormat="1" applyFont="1" applyFill="1" applyBorder="1" applyAlignment="1">
      <alignment horizontal="right" vertical="center" wrapText="1"/>
    </xf>
    <xf numFmtId="0" fontId="6" fillId="14" borderId="32" xfId="0" applyFont="1" applyFill="1" applyBorder="1" applyAlignment="1">
      <alignment vertical="center" wrapText="1"/>
    </xf>
    <xf numFmtId="3" fontId="6" fillId="14" borderId="53" xfId="0" applyNumberFormat="1" applyFont="1" applyFill="1" applyBorder="1" applyAlignment="1">
      <alignment horizontal="right" vertical="center" wrapText="1"/>
    </xf>
    <xf numFmtId="4" fontId="6" fillId="14" borderId="53" xfId="0" applyNumberFormat="1" applyFont="1" applyFill="1" applyBorder="1" applyAlignment="1">
      <alignment horizontal="right" vertical="center" wrapText="1"/>
    </xf>
    <xf numFmtId="10" fontId="6" fillId="14" borderId="53" xfId="0" applyNumberFormat="1" applyFont="1" applyFill="1" applyBorder="1" applyAlignment="1">
      <alignment horizontal="right" vertical="center" wrapText="1"/>
    </xf>
    <xf numFmtId="4" fontId="8" fillId="0" borderId="56" xfId="0" applyNumberFormat="1" applyFont="1" applyBorder="1" applyAlignment="1">
      <alignment vertical="center" wrapText="1"/>
    </xf>
    <xf numFmtId="0" fontId="4" fillId="8" borderId="27" xfId="0" applyFont="1" applyFill="1" applyBorder="1" applyAlignment="1">
      <alignment horizontal="center" vertical="top" wrapText="1"/>
    </xf>
    <xf numFmtId="0" fontId="4" fillId="8" borderId="30" xfId="0" applyFont="1" applyFill="1" applyBorder="1" applyAlignment="1">
      <alignment horizontal="center" vertical="top" wrapText="1"/>
    </xf>
    <xf numFmtId="0" fontId="4" fillId="8" borderId="0" xfId="0" applyFont="1" applyFill="1" applyBorder="1" applyAlignment="1">
      <alignment horizontal="center" vertical="top" wrapText="1"/>
    </xf>
    <xf numFmtId="0" fontId="4" fillId="8" borderId="110" xfId="0" applyFont="1" applyFill="1" applyBorder="1" applyAlignment="1">
      <alignment horizontal="center" vertical="top" wrapText="1"/>
    </xf>
    <xf numFmtId="0" fontId="6" fillId="8" borderId="32" xfId="0" applyFont="1" applyFill="1" applyBorder="1" applyAlignment="1">
      <alignment horizontal="center" vertical="top" wrapText="1"/>
    </xf>
    <xf numFmtId="0" fontId="6" fillId="8" borderId="109" xfId="0" applyFont="1" applyFill="1" applyBorder="1" applyAlignment="1">
      <alignment horizontal="left" vertical="top" wrapText="1"/>
    </xf>
    <xf numFmtId="0" fontId="6" fillId="8" borderId="32" xfId="0" applyFont="1" applyFill="1" applyBorder="1" applyAlignment="1">
      <alignment vertical="top" wrapText="1"/>
    </xf>
    <xf numFmtId="0" fontId="6" fillId="8" borderId="111" xfId="0" applyFont="1" applyFill="1" applyBorder="1" applyAlignment="1">
      <alignment vertical="top" wrapText="1"/>
    </xf>
    <xf numFmtId="4" fontId="6" fillId="8" borderId="32" xfId="0" applyNumberFormat="1" applyFont="1" applyFill="1" applyBorder="1" applyAlignment="1">
      <alignment horizontal="center" vertical="top" wrapText="1"/>
    </xf>
    <xf numFmtId="4" fontId="6" fillId="8" borderId="32" xfId="0" applyNumberFormat="1" applyFont="1" applyFill="1" applyBorder="1" applyAlignment="1">
      <alignment horizontal="right" vertical="top" wrapText="1"/>
    </xf>
    <xf numFmtId="10" fontId="6" fillId="8" borderId="32" xfId="0" applyNumberFormat="1" applyFont="1" applyFill="1" applyBorder="1" applyAlignment="1">
      <alignment horizontal="right" vertical="top" wrapText="1"/>
    </xf>
    <xf numFmtId="0" fontId="4" fillId="0" borderId="32" xfId="0" applyFont="1" applyBorder="1" applyAlignment="1">
      <alignment horizontal="center" vertical="top" wrapText="1"/>
    </xf>
    <xf numFmtId="0" fontId="4" fillId="0" borderId="109" xfId="0" applyFont="1" applyBorder="1" applyAlignment="1">
      <alignment horizontal="left" vertical="top" wrapText="1"/>
    </xf>
    <xf numFmtId="0" fontId="4" fillId="0" borderId="32" xfId="0" applyFont="1" applyBorder="1" applyAlignment="1">
      <alignment vertical="top" wrapText="1"/>
    </xf>
    <xf numFmtId="0" fontId="4" fillId="0" borderId="109" xfId="0" applyFont="1" applyBorder="1" applyAlignment="1">
      <alignment vertical="top" wrapText="1"/>
    </xf>
    <xf numFmtId="4" fontId="4" fillId="0" borderId="32" xfId="0" applyNumberFormat="1" applyFont="1" applyBorder="1" applyAlignment="1">
      <alignment horizontal="center" vertical="top" wrapText="1"/>
    </xf>
    <xf numFmtId="4" fontId="4" fillId="0" borderId="32" xfId="0" applyNumberFormat="1" applyFont="1" applyBorder="1" applyAlignment="1">
      <alignment horizontal="right" vertical="top" wrapText="1"/>
    </xf>
    <xf numFmtId="10" fontId="4" fillId="0" borderId="32" xfId="0" applyNumberFormat="1" applyFont="1" applyBorder="1" applyAlignment="1">
      <alignment horizontal="right" vertical="top" wrapText="1"/>
    </xf>
    <xf numFmtId="0" fontId="4" fillId="0" borderId="112" xfId="0" applyFont="1" applyBorder="1" applyAlignment="1">
      <alignment wrapText="1"/>
    </xf>
    <xf numFmtId="0" fontId="4" fillId="0" borderId="113" xfId="0" applyFont="1" applyBorder="1" applyAlignment="1">
      <alignment wrapText="1"/>
    </xf>
    <xf numFmtId="0" fontId="4" fillId="0" borderId="114" xfId="0" applyFont="1" applyBorder="1" applyAlignment="1">
      <alignment vertical="top" wrapText="1"/>
    </xf>
    <xf numFmtId="4" fontId="4" fillId="0" borderId="114" xfId="0" applyNumberFormat="1" applyFont="1" applyBorder="1" applyAlignment="1">
      <alignment horizontal="right" vertical="top" wrapText="1"/>
    </xf>
    <xf numFmtId="10" fontId="4" fillId="0" borderId="32" xfId="2" applyNumberFormat="1" applyFont="1" applyFill="1" applyBorder="1" applyAlignment="1" applyProtection="1">
      <alignment horizontal="right" vertical="top" wrapText="1"/>
    </xf>
    <xf numFmtId="4" fontId="10" fillId="8" borderId="110" xfId="0" applyNumberFormat="1" applyFont="1" applyFill="1" applyBorder="1" applyAlignment="1">
      <alignment horizontal="right" vertical="top" wrapText="1"/>
    </xf>
    <xf numFmtId="10" fontId="6" fillId="8" borderId="32" xfId="2" applyNumberFormat="1" applyFont="1" applyFill="1" applyBorder="1" applyAlignment="1" applyProtection="1">
      <alignment horizontal="right" vertical="top" wrapText="1"/>
    </xf>
    <xf numFmtId="0" fontId="10" fillId="8" borderId="32" xfId="0" applyFont="1" applyFill="1" applyBorder="1"/>
    <xf numFmtId="0" fontId="10" fillId="8" borderId="32" xfId="0" applyFont="1" applyFill="1" applyBorder="1" applyAlignment="1">
      <alignment wrapText="1"/>
    </xf>
    <xf numFmtId="0" fontId="10" fillId="8" borderId="32" xfId="0" applyFont="1" applyFill="1" applyBorder="1" applyAlignment="1">
      <alignment horizontal="center" wrapText="1"/>
    </xf>
    <xf numFmtId="0" fontId="10" fillId="8" borderId="31" xfId="0" applyFont="1" applyFill="1" applyBorder="1" applyAlignment="1">
      <alignment vertical="center"/>
    </xf>
    <xf numFmtId="0" fontId="10" fillId="8" borderId="56" xfId="0" applyFont="1" applyFill="1" applyBorder="1" applyAlignment="1">
      <alignment vertical="center"/>
    </xf>
    <xf numFmtId="4" fontId="10" fillId="8" borderId="30" xfId="0" applyNumberFormat="1" applyFont="1" applyFill="1" applyBorder="1" applyAlignment="1">
      <alignment vertical="center"/>
    </xf>
    <xf numFmtId="10" fontId="10" fillId="8" borderId="30" xfId="0" applyNumberFormat="1" applyFont="1" applyFill="1" applyBorder="1" applyAlignment="1">
      <alignment vertical="center"/>
    </xf>
    <xf numFmtId="0" fontId="39" fillId="0" borderId="28" xfId="0" applyFont="1" applyBorder="1"/>
    <xf numFmtId="0" fontId="39" fillId="0" borderId="32" xfId="0" applyFont="1" applyBorder="1" applyAlignment="1">
      <alignment horizontal="justify" vertical="center"/>
    </xf>
    <xf numFmtId="4" fontId="39" fillId="0" borderId="40" xfId="0" applyNumberFormat="1" applyFont="1" applyBorder="1"/>
    <xf numFmtId="4" fontId="39" fillId="0" borderId="32" xfId="0" applyNumberFormat="1" applyFont="1" applyBorder="1"/>
    <xf numFmtId="10" fontId="39" fillId="0" borderId="30" xfId="0" applyNumberFormat="1" applyFont="1" applyBorder="1"/>
    <xf numFmtId="0" fontId="39" fillId="0" borderId="32" xfId="0" applyFont="1" applyBorder="1"/>
    <xf numFmtId="0" fontId="39" fillId="0" borderId="0" xfId="0" applyFont="1" applyAlignment="1">
      <alignment horizontal="justify" vertical="center"/>
    </xf>
    <xf numFmtId="0" fontId="40" fillId="0" borderId="0" xfId="0" applyFont="1"/>
    <xf numFmtId="0" fontId="40" fillId="0" borderId="0" xfId="0" applyFont="1" applyAlignment="1">
      <alignment horizontal="justify" vertical="center"/>
    </xf>
    <xf numFmtId="0" fontId="40" fillId="0" borderId="0" xfId="0" applyFont="1" applyAlignment="1">
      <alignment vertical="center"/>
    </xf>
    <xf numFmtId="0" fontId="39" fillId="0" borderId="32" xfId="0" applyFont="1" applyBorder="1" applyAlignment="1">
      <alignment horizontal="left" vertical="center" wrapText="1"/>
    </xf>
    <xf numFmtId="0" fontId="10" fillId="8" borderId="28" xfId="0" applyFont="1" applyFill="1" applyBorder="1" applyAlignment="1">
      <alignment vertical="center"/>
    </xf>
    <xf numFmtId="0" fontId="10" fillId="8" borderId="41" xfId="0" applyFont="1" applyFill="1" applyBorder="1" applyAlignment="1">
      <alignment vertical="center" wrapText="1"/>
    </xf>
    <xf numFmtId="4" fontId="10" fillId="8" borderId="32" xfId="0" applyNumberFormat="1" applyFont="1" applyFill="1" applyBorder="1" applyAlignment="1">
      <alignment vertical="center"/>
    </xf>
    <xf numFmtId="10" fontId="10" fillId="8" borderId="32" xfId="0" applyNumberFormat="1" applyFont="1" applyFill="1" applyBorder="1" applyAlignment="1">
      <alignment vertical="center"/>
    </xf>
    <xf numFmtId="0" fontId="23" fillId="0" borderId="0" xfId="0" applyFont="1"/>
    <xf numFmtId="0" fontId="22" fillId="0" borderId="32" xfId="0" applyFont="1" applyBorder="1"/>
    <xf numFmtId="49" fontId="39" fillId="4" borderId="32" xfId="0" applyNumberFormat="1" applyFont="1" applyFill="1" applyBorder="1" applyAlignment="1" applyProtection="1">
      <alignment horizontal="left" vertical="center" wrapText="1"/>
      <protection locked="0"/>
    </xf>
    <xf numFmtId="10" fontId="39" fillId="0" borderId="32" xfId="0" applyNumberFormat="1" applyFont="1" applyBorder="1"/>
    <xf numFmtId="0" fontId="39" fillId="0" borderId="32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7" xfId="0" applyFont="1" applyBorder="1" applyAlignment="1">
      <alignment vertical="top" wrapText="1"/>
    </xf>
    <xf numFmtId="4" fontId="4" fillId="0" borderId="27" xfId="0" applyNumberFormat="1" applyFont="1" applyBorder="1" applyAlignment="1">
      <alignment horizontal="center" vertical="top" wrapText="1"/>
    </xf>
    <xf numFmtId="10" fontId="4" fillId="0" borderId="27" xfId="0" applyNumberFormat="1" applyFont="1" applyBorder="1" applyAlignment="1">
      <alignment horizontal="right" vertical="top" wrapText="1"/>
    </xf>
    <xf numFmtId="0" fontId="4" fillId="8" borderId="117" xfId="0" applyFont="1" applyFill="1" applyBorder="1" applyAlignment="1">
      <alignment wrapText="1"/>
    </xf>
    <xf numFmtId="0" fontId="6" fillId="8" borderId="118" xfId="0" applyFont="1" applyFill="1" applyBorder="1" applyAlignment="1">
      <alignment wrapText="1"/>
    </xf>
    <xf numFmtId="0" fontId="6" fillId="8" borderId="119" xfId="0" applyFont="1" applyFill="1" applyBorder="1" applyAlignment="1">
      <alignment vertical="top" wrapText="1"/>
    </xf>
    <xf numFmtId="4" fontId="6" fillId="8" borderId="119" xfId="0" applyNumberFormat="1" applyFont="1" applyFill="1" applyBorder="1" applyAlignment="1">
      <alignment horizontal="right" vertical="top" wrapText="1"/>
    </xf>
    <xf numFmtId="10" fontId="6" fillId="8" borderId="120" xfId="2" applyNumberFormat="1" applyFont="1" applyFill="1" applyBorder="1" applyAlignment="1" applyProtection="1">
      <alignment horizontal="right" vertical="top" wrapText="1"/>
    </xf>
    <xf numFmtId="0" fontId="4" fillId="0" borderId="32" xfId="0" applyFont="1" applyBorder="1" applyAlignment="1">
      <alignment horizontal="left" vertical="top" wrapText="1"/>
    </xf>
    <xf numFmtId="4" fontId="4" fillId="0" borderId="27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justify" vertical="center"/>
    </xf>
    <xf numFmtId="0" fontId="8" fillId="0" borderId="32" xfId="0" applyFont="1" applyBorder="1" applyAlignment="1">
      <alignment horizontal="justify" vertical="center"/>
    </xf>
    <xf numFmtId="0" fontId="39" fillId="0" borderId="41" xfId="0" applyFont="1" applyBorder="1" applyAlignment="1">
      <alignment horizontal="justify" vertical="center"/>
    </xf>
    <xf numFmtId="49" fontId="21" fillId="4" borderId="98" xfId="0" applyNumberFormat="1" applyFont="1" applyFill="1" applyBorder="1" applyAlignment="1" applyProtection="1">
      <alignment horizontal="center" vertical="top" wrapText="1"/>
      <protection locked="0"/>
    </xf>
    <xf numFmtId="49" fontId="6" fillId="2" borderId="12" xfId="1" applyNumberFormat="1" applyFont="1" applyFill="1" applyBorder="1" applyAlignment="1" applyProtection="1">
      <alignment horizontal="center" vertical="top" wrapText="1"/>
      <protection locked="0"/>
    </xf>
    <xf numFmtId="4" fontId="6" fillId="13" borderId="12" xfId="0" applyNumberFormat="1" applyFont="1" applyFill="1" applyBorder="1" applyAlignment="1" applyProtection="1">
      <alignment horizontal="right" vertical="top" wrapText="1"/>
      <protection locked="0"/>
    </xf>
    <xf numFmtId="10" fontId="6" fillId="13" borderId="12" xfId="0" applyNumberFormat="1" applyFont="1" applyFill="1" applyBorder="1" applyAlignment="1" applyProtection="1">
      <alignment horizontal="right" vertical="top" wrapText="1"/>
      <protection locked="0"/>
    </xf>
    <xf numFmtId="49" fontId="6" fillId="13" borderId="123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12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12" xfId="0" applyNumberFormat="1" applyFont="1" applyFill="1" applyBorder="1" applyAlignment="1" applyProtection="1">
      <alignment horizontal="left" vertical="top" wrapText="1"/>
      <protection locked="0"/>
    </xf>
    <xf numFmtId="49" fontId="4" fillId="13" borderId="122" xfId="0" applyNumberFormat="1" applyFont="1" applyFill="1" applyBorder="1" applyAlignment="1" applyProtection="1">
      <alignment horizontal="center" vertical="top" wrapText="1"/>
      <protection locked="0"/>
    </xf>
    <xf numFmtId="49" fontId="4" fillId="13" borderId="12" xfId="0" applyNumberFormat="1" applyFont="1" applyFill="1" applyBorder="1" applyAlignment="1" applyProtection="1">
      <alignment horizontal="left" vertical="top" wrapText="1"/>
      <protection locked="0"/>
    </xf>
    <xf numFmtId="4" fontId="4" fillId="13" borderId="12" xfId="0" applyNumberFormat="1" applyFont="1" applyFill="1" applyBorder="1" applyAlignment="1" applyProtection="1">
      <alignment horizontal="right" vertical="top" wrapText="1"/>
      <protection locked="0"/>
    </xf>
    <xf numFmtId="10" fontId="4" fillId="13" borderId="12" xfId="0" applyNumberFormat="1" applyFont="1" applyFill="1" applyBorder="1" applyAlignment="1" applyProtection="1">
      <alignment horizontal="right" vertical="top" wrapText="1"/>
      <protection locked="0"/>
    </xf>
    <xf numFmtId="49" fontId="4" fillId="4" borderId="122" xfId="0" applyNumberFormat="1" applyFont="1" applyFill="1" applyBorder="1" applyAlignment="1" applyProtection="1">
      <alignment horizontal="center" vertical="top" wrapText="1"/>
      <protection locked="0"/>
    </xf>
    <xf numFmtId="4" fontId="4" fillId="12" borderId="34" xfId="0" applyNumberFormat="1" applyFont="1" applyFill="1" applyBorder="1" applyAlignment="1" applyProtection="1">
      <alignment horizontal="right" vertical="top" wrapText="1"/>
      <protection locked="0"/>
    </xf>
    <xf numFmtId="10" fontId="4" fillId="12" borderId="34" xfId="0" applyNumberFormat="1" applyFont="1" applyFill="1" applyBorder="1" applyAlignment="1" applyProtection="1">
      <alignment horizontal="right" vertical="top" wrapText="1"/>
      <protection locked="0"/>
    </xf>
    <xf numFmtId="49" fontId="4" fillId="4" borderId="12" xfId="0" applyNumberFormat="1" applyFont="1" applyFill="1" applyBorder="1" applyAlignment="1" applyProtection="1">
      <alignment horizontal="left" vertical="top" wrapText="1"/>
      <protection locked="0"/>
    </xf>
    <xf numFmtId="4" fontId="4" fillId="4" borderId="12" xfId="0" applyNumberFormat="1" applyFont="1" applyFill="1" applyBorder="1" applyAlignment="1" applyProtection="1">
      <alignment horizontal="right" vertical="top" wrapText="1"/>
      <protection locked="0"/>
    </xf>
    <xf numFmtId="10" fontId="4" fillId="12" borderId="12" xfId="0" applyNumberFormat="1" applyFont="1" applyFill="1" applyBorder="1" applyAlignment="1" applyProtection="1">
      <alignment horizontal="right" vertical="top" wrapText="1"/>
      <protection locked="0"/>
    </xf>
    <xf numFmtId="49" fontId="6" fillId="13" borderId="26" xfId="0" applyNumberFormat="1" applyFont="1" applyFill="1" applyBorder="1" applyAlignment="1" applyProtection="1">
      <alignment horizontal="center" vertical="top" wrapText="1"/>
      <protection locked="0"/>
    </xf>
    <xf numFmtId="49" fontId="4" fillId="13" borderId="107" xfId="0" applyNumberFormat="1" applyFont="1" applyFill="1" applyBorder="1" applyAlignment="1" applyProtection="1">
      <alignment horizontal="center" vertical="top" wrapText="1"/>
      <protection locked="0"/>
    </xf>
    <xf numFmtId="49" fontId="4" fillId="4" borderId="98" xfId="0" applyNumberFormat="1" applyFont="1" applyFill="1" applyBorder="1" applyAlignment="1" applyProtection="1">
      <alignment horizontal="center" vertical="top" wrapText="1"/>
      <protection locked="0"/>
    </xf>
    <xf numFmtId="49" fontId="4" fillId="4" borderId="122" xfId="0" applyNumberFormat="1" applyFont="1" applyFill="1" applyBorder="1" applyAlignment="1" applyProtection="1">
      <alignment horizontal="left" vertical="top" wrapText="1"/>
      <protection locked="0"/>
    </xf>
    <xf numFmtId="4" fontId="4" fillId="4" borderId="98" xfId="0" applyNumberFormat="1" applyFont="1" applyFill="1" applyBorder="1" applyAlignment="1" applyProtection="1">
      <alignment horizontal="right" vertical="top" wrapText="1"/>
      <protection locked="0"/>
    </xf>
    <xf numFmtId="10" fontId="4" fillId="12" borderId="98" xfId="0" applyNumberFormat="1" applyFont="1" applyFill="1" applyBorder="1" applyAlignment="1" applyProtection="1">
      <alignment horizontal="right" vertical="top" wrapText="1"/>
      <protection locked="0"/>
    </xf>
    <xf numFmtId="49" fontId="4" fillId="12" borderId="12" xfId="0" applyNumberFormat="1" applyFont="1" applyFill="1" applyBorder="1" applyAlignment="1" applyProtection="1">
      <alignment horizontal="left" vertical="top" wrapText="1"/>
      <protection locked="0"/>
    </xf>
    <xf numFmtId="4" fontId="4" fillId="12" borderId="12" xfId="0" applyNumberFormat="1" applyFont="1" applyFill="1" applyBorder="1" applyAlignment="1" applyProtection="1">
      <alignment horizontal="right" vertical="top" wrapText="1"/>
      <protection locked="0"/>
    </xf>
    <xf numFmtId="49" fontId="4" fillId="13" borderId="121" xfId="0" applyNumberFormat="1" applyFont="1" applyFill="1" applyBorder="1" applyAlignment="1" applyProtection="1">
      <alignment horizontal="center" vertical="top" wrapText="1"/>
      <protection locked="0"/>
    </xf>
    <xf numFmtId="0" fontId="13" fillId="0" borderId="98" xfId="0" applyFont="1" applyBorder="1"/>
    <xf numFmtId="49" fontId="6" fillId="13" borderId="122" xfId="0" applyNumberFormat="1" applyFont="1" applyFill="1" applyBorder="1" applyAlignment="1" applyProtection="1">
      <alignment horizontal="center" vertical="top" wrapText="1"/>
      <protection locked="0"/>
    </xf>
    <xf numFmtId="49" fontId="4" fillId="12" borderId="122" xfId="0" applyNumberFormat="1" applyFont="1" applyFill="1" applyBorder="1" applyAlignment="1" applyProtection="1">
      <alignment horizontal="center" vertical="top" wrapText="1"/>
      <protection locked="0"/>
    </xf>
    <xf numFmtId="49" fontId="4" fillId="4" borderId="98" xfId="0" applyNumberFormat="1" applyFont="1" applyFill="1" applyBorder="1" applyAlignment="1" applyProtection="1">
      <alignment horizontal="left" vertical="top" wrapText="1"/>
      <protection locked="0"/>
    </xf>
    <xf numFmtId="4" fontId="4" fillId="0" borderId="98" xfId="0" applyNumberFormat="1" applyFont="1" applyBorder="1" applyAlignment="1">
      <alignment vertical="center"/>
    </xf>
    <xf numFmtId="49" fontId="26" fillId="20" borderId="37" xfId="0" applyNumberFormat="1" applyFont="1" applyFill="1" applyBorder="1" applyAlignment="1" applyProtection="1">
      <alignment horizontal="center" vertical="top" wrapText="1"/>
      <protection locked="0"/>
    </xf>
    <xf numFmtId="0" fontId="13" fillId="21" borderId="107" xfId="0" applyFont="1" applyFill="1" applyBorder="1"/>
    <xf numFmtId="49" fontId="21" fillId="20" borderId="37" xfId="0" applyNumberFormat="1" applyFont="1" applyFill="1" applyBorder="1" applyAlignment="1" applyProtection="1">
      <alignment horizontal="center" vertical="top" wrapText="1"/>
      <protection locked="0"/>
    </xf>
    <xf numFmtId="10" fontId="8" fillId="0" borderId="50" xfId="0" applyNumberFormat="1" applyFont="1" applyBorder="1" applyAlignment="1">
      <alignment horizontal="right" vertical="center" wrapText="1"/>
    </xf>
    <xf numFmtId="3" fontId="8" fillId="0" borderId="50" xfId="0" applyNumberFormat="1" applyFont="1" applyBorder="1" applyAlignment="1">
      <alignment horizontal="right" vertical="center" wrapText="1"/>
    </xf>
    <xf numFmtId="0" fontId="39" fillId="0" borderId="0" xfId="0" applyFont="1" applyAlignment="1">
      <alignment wrapText="1"/>
    </xf>
    <xf numFmtId="0" fontId="39" fillId="0" borderId="32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32" xfId="0" applyFont="1" applyBorder="1" applyAlignment="1">
      <alignment wrapText="1"/>
    </xf>
    <xf numFmtId="0" fontId="8" fillId="0" borderId="48" xfId="0" applyFont="1" applyBorder="1" applyAlignment="1">
      <alignment vertical="center" wrapText="1"/>
    </xf>
    <xf numFmtId="0" fontId="8" fillId="0" borderId="51" xfId="0" applyFont="1" applyBorder="1" applyAlignment="1">
      <alignment vertical="center" wrapText="1"/>
    </xf>
    <xf numFmtId="0" fontId="8" fillId="0" borderId="56" xfId="0" applyFont="1" applyBorder="1" applyAlignment="1">
      <alignment vertical="center" wrapText="1"/>
    </xf>
    <xf numFmtId="10" fontId="8" fillId="0" borderId="56" xfId="0" applyNumberFormat="1" applyFont="1" applyBorder="1" applyAlignment="1">
      <alignment vertical="center" wrapText="1"/>
    </xf>
    <xf numFmtId="0" fontId="41" fillId="0" borderId="0" xfId="0" applyFont="1"/>
    <xf numFmtId="0" fontId="8" fillId="0" borderId="49" xfId="0" applyFont="1" applyBorder="1" applyAlignment="1">
      <alignment vertical="center" wrapText="1"/>
    </xf>
    <xf numFmtId="0" fontId="8" fillId="0" borderId="56" xfId="0" applyFont="1" applyBorder="1" applyAlignment="1">
      <alignment horizontal="right" vertical="center" wrapText="1"/>
    </xf>
    <xf numFmtId="4" fontId="37" fillId="0" borderId="95" xfId="0" applyNumberFormat="1" applyFont="1" applyFill="1" applyBorder="1" applyAlignment="1" applyProtection="1">
      <alignment horizontal="right" vertical="center" wrapText="1"/>
    </xf>
    <xf numFmtId="4" fontId="11" fillId="0" borderId="95" xfId="0" applyNumberFormat="1" applyFont="1" applyFill="1" applyBorder="1" applyAlignment="1" applyProtection="1">
      <alignment horizontal="right" vertical="center" wrapText="1"/>
    </xf>
    <xf numFmtId="4" fontId="11" fillId="18" borderId="95" xfId="0" applyNumberFormat="1" applyFont="1" applyFill="1" applyBorder="1" applyAlignment="1" applyProtection="1">
      <alignment horizontal="right" vertical="center" wrapText="1"/>
    </xf>
    <xf numFmtId="4" fontId="9" fillId="16" borderId="95" xfId="0" applyNumberFormat="1" applyFont="1" applyFill="1" applyBorder="1" applyAlignment="1" applyProtection="1">
      <alignment horizontal="right" vertical="center" wrapText="1"/>
    </xf>
    <xf numFmtId="0" fontId="9" fillId="0" borderId="95" xfId="0" applyNumberFormat="1" applyFont="1" applyFill="1" applyBorder="1" applyAlignment="1" applyProtection="1">
      <alignment horizontal="center" vertical="center" wrapText="1"/>
    </xf>
    <xf numFmtId="10" fontId="9" fillId="17" borderId="107" xfId="0" applyNumberFormat="1" applyFont="1" applyFill="1" applyBorder="1" applyAlignment="1">
      <alignment vertical="center"/>
    </xf>
    <xf numFmtId="10" fontId="9" fillId="17" borderId="98" xfId="0" applyNumberFormat="1" applyFont="1" applyFill="1" applyBorder="1" applyAlignment="1">
      <alignment vertical="center"/>
    </xf>
    <xf numFmtId="49" fontId="29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8" fillId="2" borderId="0" xfId="1" applyNumberFormat="1" applyFont="1" applyFill="1" applyBorder="1" applyAlignment="1" applyProtection="1">
      <alignment horizontal="center" vertical="center"/>
      <protection locked="0"/>
    </xf>
    <xf numFmtId="49" fontId="27" fillId="2" borderId="9" xfId="1" applyNumberFormat="1" applyFont="1" applyFill="1" applyBorder="1" applyAlignment="1" applyProtection="1">
      <alignment horizontal="center" vertical="center" wrapText="1"/>
      <protection locked="0"/>
    </xf>
    <xf numFmtId="49" fontId="27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7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27" fillId="2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Font="1" applyFill="1" applyBorder="1" applyAlignment="1">
      <alignment horizontal="center" vertical="top" wrapText="1"/>
    </xf>
    <xf numFmtId="0" fontId="4" fillId="6" borderId="23" xfId="0" applyFont="1" applyFill="1" applyBorder="1" applyAlignment="1">
      <alignment horizontal="center" vertical="top" wrapText="1"/>
    </xf>
    <xf numFmtId="0" fontId="4" fillId="6" borderId="87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vertical="top" wrapText="1"/>
    </xf>
    <xf numFmtId="0" fontId="4" fillId="6" borderId="81" xfId="0" applyFont="1" applyFill="1" applyBorder="1" applyAlignment="1">
      <alignment horizontal="center" vertical="top" wrapText="1"/>
    </xf>
    <xf numFmtId="0" fontId="4" fillId="6" borderId="37" xfId="0" applyFont="1" applyFill="1" applyBorder="1" applyAlignment="1">
      <alignment horizontal="center" vertical="top" wrapText="1"/>
    </xf>
    <xf numFmtId="0" fontId="4" fillId="6" borderId="82" xfId="0" applyFont="1" applyFill="1" applyBorder="1" applyAlignment="1">
      <alignment horizontal="center" vertical="top" wrapText="1"/>
    </xf>
    <xf numFmtId="0" fontId="6" fillId="6" borderId="23" xfId="0" applyFont="1" applyFill="1" applyBorder="1" applyAlignment="1">
      <alignment horizontal="center" vertical="top" wrapText="1"/>
    </xf>
    <xf numFmtId="0" fontId="6" fillId="6" borderId="87" xfId="0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horizontal="center" vertical="top" wrapText="1"/>
    </xf>
    <xf numFmtId="0" fontId="6" fillId="6" borderId="4" xfId="0" applyFont="1" applyFill="1" applyBorder="1" applyAlignment="1">
      <alignment horizontal="center" vertical="top" wrapText="1"/>
    </xf>
    <xf numFmtId="0" fontId="6" fillId="6" borderId="79" xfId="0" applyFont="1" applyFill="1" applyBorder="1" applyAlignment="1">
      <alignment horizontal="center" vertical="top" wrapText="1"/>
    </xf>
    <xf numFmtId="0" fontId="4" fillId="6" borderId="79" xfId="0" applyFont="1" applyFill="1" applyBorder="1" applyAlignment="1">
      <alignment horizontal="center" vertical="top" wrapText="1"/>
    </xf>
    <xf numFmtId="0" fontId="4" fillId="6" borderId="14" xfId="0" applyFont="1" applyFill="1" applyBorder="1" applyAlignment="1">
      <alignment horizontal="center" vertical="top" wrapText="1"/>
    </xf>
    <xf numFmtId="0" fontId="6" fillId="6" borderId="81" xfId="0" applyFont="1" applyFill="1" applyBorder="1" applyAlignment="1">
      <alignment horizontal="center" vertical="top" wrapText="1"/>
    </xf>
    <xf numFmtId="0" fontId="6" fillId="6" borderId="37" xfId="0" applyFont="1" applyFill="1" applyBorder="1" applyAlignment="1">
      <alignment horizontal="center" vertical="top" wrapText="1"/>
    </xf>
    <xf numFmtId="0" fontId="6" fillId="6" borderId="24" xfId="0" applyFont="1" applyFill="1" applyBorder="1" applyAlignment="1">
      <alignment horizontal="center" vertical="top" wrapText="1"/>
    </xf>
    <xf numFmtId="0" fontId="6" fillId="6" borderId="88" xfId="0" applyFont="1" applyFill="1" applyBorder="1" applyAlignment="1">
      <alignment horizontal="center" vertical="top" wrapText="1"/>
    </xf>
    <xf numFmtId="0" fontId="6" fillId="6" borderId="10" xfId="0" applyFont="1" applyFill="1" applyBorder="1" applyAlignment="1">
      <alignment horizontal="center" vertical="top" wrapText="1"/>
    </xf>
    <xf numFmtId="0" fontId="6" fillId="6" borderId="82" xfId="0" applyFont="1" applyFill="1" applyBorder="1" applyAlignment="1">
      <alignment horizontal="center" vertical="top" wrapText="1"/>
    </xf>
    <xf numFmtId="0" fontId="4" fillId="6" borderId="84" xfId="0" applyFont="1" applyFill="1" applyBorder="1" applyAlignment="1">
      <alignment horizontal="center" vertical="top" wrapText="1"/>
    </xf>
    <xf numFmtId="0" fontId="4" fillId="6" borderId="85" xfId="0" applyFont="1" applyFill="1" applyBorder="1" applyAlignment="1">
      <alignment horizontal="center" vertical="top" wrapText="1"/>
    </xf>
    <xf numFmtId="0" fontId="4" fillId="6" borderId="86" xfId="0" applyFont="1" applyFill="1" applyBorder="1" applyAlignment="1">
      <alignment horizontal="center" vertical="top" wrapText="1"/>
    </xf>
    <xf numFmtId="0" fontId="6" fillId="11" borderId="34" xfId="0" applyFont="1" applyFill="1" applyBorder="1" applyAlignment="1">
      <alignment horizontal="center" vertical="center" wrapText="1"/>
    </xf>
    <xf numFmtId="0" fontId="0" fillId="11" borderId="34" xfId="0" applyFont="1" applyFill="1" applyBorder="1" applyAlignment="1">
      <alignment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11" xfId="0" applyFont="1" applyBorder="1" applyAlignment="1">
      <alignment wrapText="1"/>
    </xf>
    <xf numFmtId="0" fontId="6" fillId="11" borderId="26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wrapText="1"/>
    </xf>
    <xf numFmtId="0" fontId="4" fillId="0" borderId="21" xfId="0" applyFont="1" applyBorder="1" applyAlignment="1">
      <alignment wrapText="1"/>
    </xf>
    <xf numFmtId="0" fontId="4" fillId="6" borderId="8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49" fontId="6" fillId="6" borderId="5" xfId="0" applyNumberFormat="1" applyFont="1" applyFill="1" applyBorder="1" applyAlignment="1">
      <alignment horizontal="center" vertical="top" wrapText="1"/>
    </xf>
    <xf numFmtId="49" fontId="6" fillId="6" borderId="23" xfId="0" applyNumberFormat="1" applyFont="1" applyFill="1" applyBorder="1" applyAlignment="1">
      <alignment horizontal="center" vertical="top" wrapText="1"/>
    </xf>
    <xf numFmtId="0" fontId="4" fillId="6" borderId="91" xfId="0" applyFont="1" applyFill="1" applyBorder="1" applyAlignment="1">
      <alignment horizontal="center" vertical="top" wrapText="1"/>
    </xf>
    <xf numFmtId="0" fontId="4" fillId="6" borderId="1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9" fontId="6" fillId="6" borderId="87" xfId="0" applyNumberFormat="1" applyFont="1" applyFill="1" applyBorder="1" applyAlignment="1">
      <alignment horizontal="center" vertical="top" wrapText="1"/>
    </xf>
    <xf numFmtId="49" fontId="4" fillId="6" borderId="5" xfId="0" applyNumberFormat="1" applyFont="1" applyFill="1" applyBorder="1" applyAlignment="1">
      <alignment horizontal="center" vertical="top" wrapText="1"/>
    </xf>
    <xf numFmtId="49" fontId="4" fillId="6" borderId="23" xfId="0" applyNumberFormat="1" applyFont="1" applyFill="1" applyBorder="1" applyAlignment="1">
      <alignment horizontal="center" vertical="top" wrapText="1"/>
    </xf>
    <xf numFmtId="49" fontId="4" fillId="6" borderId="87" xfId="0" applyNumberFormat="1" applyFont="1" applyFill="1" applyBorder="1" applyAlignment="1">
      <alignment horizontal="center" vertical="top" wrapText="1"/>
    </xf>
    <xf numFmtId="49" fontId="6" fillId="6" borderId="4" xfId="0" applyNumberFormat="1" applyFont="1" applyFill="1" applyBorder="1" applyAlignment="1">
      <alignment horizontal="center" vertical="top" wrapText="1"/>
    </xf>
    <xf numFmtId="49" fontId="4" fillId="6" borderId="4" xfId="0" applyNumberFormat="1" applyFont="1" applyFill="1" applyBorder="1" applyAlignment="1">
      <alignment horizontal="center" vertical="top" wrapText="1"/>
    </xf>
    <xf numFmtId="0" fontId="10" fillId="0" borderId="33" xfId="0" applyFont="1" applyBorder="1" applyAlignment="1">
      <alignment horizontal="center" vertical="top" wrapText="1"/>
    </xf>
    <xf numFmtId="0" fontId="0" fillId="0" borderId="78" xfId="0" applyFont="1" applyBorder="1" applyAlignment="1">
      <alignment horizontal="center" vertical="top" wrapText="1"/>
    </xf>
    <xf numFmtId="0" fontId="0" fillId="0" borderId="35" xfId="0" applyFont="1" applyBorder="1" applyAlignment="1">
      <alignment horizontal="center" vertical="top" wrapText="1"/>
    </xf>
    <xf numFmtId="0" fontId="37" fillId="0" borderId="100" xfId="0" applyNumberFormat="1" applyFont="1" applyFill="1" applyBorder="1" applyAlignment="1" applyProtection="1">
      <alignment horizontal="center" vertical="center" wrapText="1"/>
    </xf>
    <xf numFmtId="0" fontId="37" fillId="0" borderId="101" xfId="0" applyNumberFormat="1" applyFont="1" applyFill="1" applyBorder="1" applyAlignment="1" applyProtection="1">
      <alignment horizontal="center" vertical="center" wrapText="1"/>
    </xf>
    <xf numFmtId="0" fontId="11" fillId="0" borderId="100" xfId="0" applyNumberFormat="1" applyFont="1" applyFill="1" applyBorder="1" applyAlignment="1" applyProtection="1">
      <alignment horizontal="center" vertical="center" wrapText="1"/>
    </xf>
    <xf numFmtId="0" fontId="11" fillId="0" borderId="101" xfId="0" applyNumberFormat="1" applyFont="1" applyFill="1" applyBorder="1" applyAlignment="1" applyProtection="1">
      <alignment horizontal="center" vertical="center" wrapText="1"/>
    </xf>
    <xf numFmtId="0" fontId="11" fillId="0" borderId="95" xfId="0" applyNumberFormat="1" applyFont="1" applyFill="1" applyBorder="1" applyAlignment="1" applyProtection="1">
      <alignment horizontal="center" vertical="center" wrapText="1"/>
    </xf>
    <xf numFmtId="0" fontId="11" fillId="0" borderId="96" xfId="0" applyNumberFormat="1" applyFont="1" applyFill="1" applyBorder="1" applyAlignment="1" applyProtection="1">
      <alignment horizontal="center" vertical="center" wrapText="1"/>
    </xf>
    <xf numFmtId="0" fontId="11" fillId="18" borderId="95" xfId="0" applyNumberFormat="1" applyFont="1" applyFill="1" applyBorder="1" applyAlignment="1" applyProtection="1">
      <alignment horizontal="center" vertical="center" wrapText="1"/>
    </xf>
    <xf numFmtId="0" fontId="11" fillId="18" borderId="96" xfId="0" applyNumberFormat="1" applyFont="1" applyFill="1" applyBorder="1" applyAlignment="1" applyProtection="1">
      <alignment horizontal="center" vertical="center" wrapText="1"/>
    </xf>
    <xf numFmtId="0" fontId="9" fillId="16" borderId="95" xfId="0" applyNumberFormat="1" applyFont="1" applyFill="1" applyBorder="1" applyAlignment="1" applyProtection="1">
      <alignment horizontal="center" vertical="center" wrapText="1"/>
    </xf>
    <xf numFmtId="0" fontId="9" fillId="16" borderId="96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95" xfId="0" applyNumberFormat="1" applyFont="1" applyFill="1" applyBorder="1" applyAlignment="1" applyProtection="1">
      <alignment horizontal="center" vertical="center" wrapText="1"/>
    </xf>
    <xf numFmtId="0" fontId="9" fillId="0" borderId="96" xfId="0" applyNumberFormat="1" applyFont="1" applyFill="1" applyBorder="1" applyAlignment="1" applyProtection="1">
      <alignment horizontal="center" vertical="center" wrapText="1"/>
    </xf>
    <xf numFmtId="4" fontId="37" fillId="0" borderId="104" xfId="0" applyNumberFormat="1" applyFont="1" applyFill="1" applyBorder="1" applyAlignment="1" applyProtection="1">
      <alignment horizontal="right" vertical="center" wrapText="1"/>
    </xf>
    <xf numFmtId="4" fontId="37" fillId="0" borderId="107" xfId="0" applyNumberFormat="1" applyFont="1" applyFill="1" applyBorder="1" applyAlignment="1" applyProtection="1">
      <alignment horizontal="right" vertical="center" wrapText="1"/>
    </xf>
    <xf numFmtId="10" fontId="37" fillId="0" borderId="104" xfId="0" applyNumberFormat="1" applyFont="1" applyBorder="1" applyAlignment="1">
      <alignment vertical="center"/>
    </xf>
    <xf numFmtId="10" fontId="37" fillId="0" borderId="107" xfId="0" applyNumberFormat="1" applyFont="1" applyBorder="1" applyAlignment="1">
      <alignment vertical="center"/>
    </xf>
    <xf numFmtId="0" fontId="37" fillId="0" borderId="102" xfId="0" applyNumberFormat="1" applyFont="1" applyFill="1" applyBorder="1" applyAlignment="1" applyProtection="1">
      <alignment horizontal="left" vertical="center" wrapText="1"/>
    </xf>
    <xf numFmtId="0" fontId="37" fillId="0" borderId="105" xfId="0" applyNumberFormat="1" applyFont="1" applyFill="1" applyBorder="1" applyAlignment="1" applyProtection="1">
      <alignment horizontal="left" vertical="center" wrapText="1"/>
    </xf>
    <xf numFmtId="4" fontId="37" fillId="0" borderId="103" xfId="0" applyNumberFormat="1" applyFont="1" applyFill="1" applyBorder="1" applyAlignment="1" applyProtection="1">
      <alignment horizontal="right" vertical="center" wrapText="1"/>
    </xf>
    <xf numFmtId="4" fontId="37" fillId="0" borderId="106" xfId="0" applyNumberFormat="1" applyFont="1" applyFill="1" applyBorder="1" applyAlignment="1" applyProtection="1">
      <alignment horizontal="right" vertical="center" wrapText="1"/>
    </xf>
    <xf numFmtId="0" fontId="9" fillId="0" borderId="95" xfId="0" applyNumberFormat="1" applyFont="1" applyFill="1" applyBorder="1" applyAlignment="1" applyProtection="1">
      <alignment horizontal="right" vertical="center" wrapText="1"/>
    </xf>
    <xf numFmtId="0" fontId="9" fillId="0" borderId="97" xfId="0" applyNumberFormat="1" applyFont="1" applyFill="1" applyBorder="1" applyAlignment="1" applyProtection="1">
      <alignment horizontal="right" vertical="center" wrapText="1"/>
    </xf>
    <xf numFmtId="0" fontId="9" fillId="0" borderId="96" xfId="0" applyNumberFormat="1" applyFont="1" applyFill="1" applyBorder="1" applyAlignment="1" applyProtection="1">
      <alignment horizontal="right" vertical="center" wrapText="1"/>
    </xf>
    <xf numFmtId="0" fontId="37" fillId="0" borderId="99" xfId="0" applyNumberFormat="1" applyFont="1" applyFill="1" applyBorder="1" applyAlignment="1" applyProtection="1">
      <alignment horizontal="center" vertical="center" wrapText="1"/>
    </xf>
    <xf numFmtId="49" fontId="9" fillId="9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1" xfId="1" applyNumberFormat="1" applyFont="1" applyFill="1" applyBorder="1" applyAlignment="1" applyProtection="1">
      <alignment horizontal="center" vertical="top" wrapText="1"/>
      <protection locked="0"/>
    </xf>
    <xf numFmtId="49" fontId="9" fillId="9" borderId="5" xfId="1" applyNumberFormat="1" applyFont="1" applyFill="1" applyBorder="1" applyAlignment="1" applyProtection="1">
      <alignment horizontal="center" vertical="top" wrapText="1"/>
      <protection locked="0"/>
    </xf>
    <xf numFmtId="49" fontId="9" fillId="9" borderId="4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35" xfId="1" applyNumberFormat="1" applyFont="1" applyFill="1" applyBorder="1" applyAlignment="1" applyProtection="1">
      <alignment horizontal="center" vertical="top" wrapText="1"/>
      <protection locked="0"/>
    </xf>
    <xf numFmtId="49" fontId="9" fillId="9" borderId="77" xfId="1" applyNumberFormat="1" applyFont="1" applyFill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>
      <alignment horizontal="center" vertical="top" wrapText="1"/>
    </xf>
    <xf numFmtId="49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4" xfId="1" applyNumberFormat="1" applyFont="1" applyFill="1" applyBorder="1" applyAlignment="1" applyProtection="1">
      <alignment horizontal="center" vertical="top" wrapText="1"/>
      <protection locked="0"/>
    </xf>
    <xf numFmtId="0" fontId="6" fillId="6" borderId="9" xfId="0" applyFont="1" applyFill="1" applyBorder="1" applyAlignment="1">
      <alignment horizontal="center" vertical="top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top" wrapText="1"/>
    </xf>
    <xf numFmtId="0" fontId="6" fillId="6" borderId="16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6" xfId="0" applyFont="1" applyBorder="1" applyAlignment="1">
      <alignment wrapText="1"/>
    </xf>
    <xf numFmtId="49" fontId="9" fillId="2" borderId="9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9" xfId="1" applyNumberFormat="1" applyFont="1" applyFill="1" applyBorder="1" applyAlignment="1" applyProtection="1">
      <alignment horizontal="center" vertical="top" wrapText="1"/>
      <protection locked="0"/>
    </xf>
    <xf numFmtId="49" fontId="9" fillId="9" borderId="2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3" xfId="1" applyNumberFormat="1" applyFont="1" applyFill="1" applyBorder="1" applyAlignment="1" applyProtection="1">
      <alignment horizontal="center" vertical="center" wrapText="1"/>
      <protection locked="0"/>
    </xf>
    <xf numFmtId="49" fontId="9" fillId="9" borderId="6" xfId="1" applyNumberFormat="1" applyFont="1" applyFill="1" applyBorder="1" applyAlignment="1" applyProtection="1">
      <alignment horizontal="center" vertical="center" wrapText="1"/>
      <protection locked="0"/>
    </xf>
    <xf numFmtId="0" fontId="6" fillId="6" borderId="4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wrapText="1"/>
    </xf>
    <xf numFmtId="49" fontId="6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wrapText="1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9" borderId="5" xfId="1" applyNumberFormat="1" applyFont="1" applyFill="1" applyBorder="1" applyAlignment="1" applyProtection="1">
      <alignment horizontal="center" vertical="top" wrapText="1"/>
      <protection locked="0"/>
    </xf>
    <xf numFmtId="49" fontId="6" fillId="9" borderId="9" xfId="1" applyNumberFormat="1" applyFont="1" applyFill="1" applyBorder="1" applyAlignment="1" applyProtection="1">
      <alignment horizontal="center" vertical="top" wrapText="1"/>
      <protection locked="0"/>
    </xf>
    <xf numFmtId="49" fontId="6" fillId="9" borderId="4" xfId="1" applyNumberFormat="1" applyFont="1" applyFill="1" applyBorder="1" applyAlignment="1" applyProtection="1">
      <alignment horizontal="center" vertical="top" wrapText="1"/>
      <protection locked="0"/>
    </xf>
    <xf numFmtId="0" fontId="6" fillId="6" borderId="1" xfId="0" applyFont="1" applyFill="1" applyBorder="1" applyAlignment="1">
      <alignment horizontal="right" vertical="top" wrapText="1"/>
    </xf>
    <xf numFmtId="0" fontId="6" fillId="6" borderId="7" xfId="0" applyFont="1" applyFill="1" applyBorder="1" applyAlignment="1">
      <alignment horizontal="center" vertical="top" wrapText="1"/>
    </xf>
    <xf numFmtId="0" fontId="8" fillId="0" borderId="0" xfId="0" applyNumberFormat="1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9" borderId="5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center" vertical="top" wrapText="1"/>
    </xf>
    <xf numFmtId="0" fontId="6" fillId="9" borderId="4" xfId="0" applyFont="1" applyFill="1" applyBorder="1" applyAlignment="1">
      <alignment horizontal="center" vertical="top" wrapText="1"/>
    </xf>
    <xf numFmtId="0" fontId="4" fillId="9" borderId="5" xfId="0" applyFont="1" applyFill="1" applyBorder="1" applyAlignment="1">
      <alignment horizontal="center" vertical="top" wrapText="1"/>
    </xf>
    <xf numFmtId="0" fontId="4" fillId="9" borderId="4" xfId="0" applyFont="1" applyFill="1" applyBorder="1" applyAlignment="1">
      <alignment horizontal="center" vertical="top" wrapText="1"/>
    </xf>
    <xf numFmtId="0" fontId="6" fillId="6" borderId="2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 wrapText="1"/>
    </xf>
    <xf numFmtId="0" fontId="6" fillId="3" borderId="94" xfId="0" applyFont="1" applyFill="1" applyBorder="1" applyAlignment="1">
      <alignment horizontal="center" vertical="top" wrapText="1"/>
    </xf>
    <xf numFmtId="0" fontId="6" fillId="3" borderId="87" xfId="0" applyFont="1" applyFill="1" applyBorder="1" applyAlignment="1">
      <alignment horizontal="center" vertical="top" wrapText="1"/>
    </xf>
    <xf numFmtId="0" fontId="4" fillId="3" borderId="94" xfId="0" applyFont="1" applyFill="1" applyBorder="1" applyAlignment="1">
      <alignment horizontal="center" vertical="top" wrapText="1"/>
    </xf>
    <xf numFmtId="0" fontId="4" fillId="3" borderId="87" xfId="0" applyFont="1" applyFill="1" applyBorder="1" applyAlignment="1">
      <alignment horizontal="center" vertical="top" wrapText="1"/>
    </xf>
    <xf numFmtId="49" fontId="6" fillId="2" borderId="92" xfId="1" applyNumberFormat="1" applyFont="1" applyFill="1" applyBorder="1" applyAlignment="1" applyProtection="1">
      <alignment horizontal="center" vertical="top" wrapText="1"/>
      <protection locked="0"/>
    </xf>
    <xf numFmtId="0" fontId="0" fillId="0" borderId="78" xfId="0" applyBorder="1" applyAlignment="1">
      <alignment horizontal="center" vertical="top" wrapText="1"/>
    </xf>
    <xf numFmtId="0" fontId="0" fillId="0" borderId="93" xfId="0" applyBorder="1" applyAlignment="1">
      <alignment horizontal="center" vertical="top" wrapText="1"/>
    </xf>
    <xf numFmtId="0" fontId="6" fillId="11" borderId="92" xfId="0" applyFont="1" applyFill="1" applyBorder="1" applyAlignment="1">
      <alignment horizontal="center" vertical="top" wrapText="1"/>
    </xf>
    <xf numFmtId="0" fontId="0" fillId="11" borderId="78" xfId="0" applyFill="1" applyBorder="1" applyAlignment="1">
      <alignment vertical="top" wrapText="1"/>
    </xf>
    <xf numFmtId="0" fontId="0" fillId="11" borderId="93" xfId="0" applyFill="1" applyBorder="1" applyAlignment="1">
      <alignment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4" fontId="8" fillId="0" borderId="50" xfId="0" applyNumberFormat="1" applyFont="1" applyBorder="1" applyAlignment="1">
      <alignment horizontal="right" vertical="center" wrapText="1"/>
    </xf>
    <xf numFmtId="4" fontId="8" fillId="0" borderId="30" xfId="0" applyNumberFormat="1" applyFont="1" applyBorder="1" applyAlignment="1">
      <alignment horizontal="right" vertical="center" wrapText="1"/>
    </xf>
    <xf numFmtId="10" fontId="8" fillId="0" borderId="50" xfId="0" applyNumberFormat="1" applyFont="1" applyBorder="1" applyAlignment="1">
      <alignment horizontal="right" vertical="center" wrapText="1"/>
    </xf>
    <xf numFmtId="10" fontId="8" fillId="0" borderId="30" xfId="0" applyNumberFormat="1" applyFont="1" applyBorder="1" applyAlignment="1">
      <alignment horizontal="right" vertical="center" wrapText="1"/>
    </xf>
    <xf numFmtId="0" fontId="3" fillId="0" borderId="25" xfId="0" applyFont="1" applyBorder="1" applyAlignment="1">
      <alignment horizontal="center" wrapText="1"/>
    </xf>
    <xf numFmtId="0" fontId="4" fillId="14" borderId="58" xfId="0" applyFont="1" applyFill="1" applyBorder="1" applyAlignment="1">
      <alignment vertical="center" wrapText="1"/>
    </xf>
    <xf numFmtId="0" fontId="4" fillId="14" borderId="61" xfId="0" applyFont="1" applyFill="1" applyBorder="1" applyAlignment="1">
      <alignment vertical="center" wrapText="1"/>
    </xf>
    <xf numFmtId="0" fontId="4" fillId="14" borderId="59" xfId="0" applyFont="1" applyFill="1" applyBorder="1" applyAlignment="1">
      <alignment horizontal="right" vertical="center" wrapText="1"/>
    </xf>
    <xf numFmtId="0" fontId="4" fillId="14" borderId="62" xfId="0" applyFont="1" applyFill="1" applyBorder="1" applyAlignment="1">
      <alignment horizontal="right" vertical="center" wrapText="1"/>
    </xf>
    <xf numFmtId="0" fontId="4" fillId="14" borderId="60" xfId="0" applyFont="1" applyFill="1" applyBorder="1" applyAlignment="1">
      <alignment vertical="center" wrapText="1"/>
    </xf>
    <xf numFmtId="0" fontId="4" fillId="14" borderId="46" xfId="0" applyFont="1" applyFill="1" applyBorder="1" applyAlignment="1">
      <alignment vertical="center" wrapText="1"/>
    </xf>
    <xf numFmtId="3" fontId="4" fillId="14" borderId="27" xfId="0" applyNumberFormat="1" applyFont="1" applyFill="1" applyBorder="1" applyAlignment="1">
      <alignment horizontal="right" vertical="center" wrapText="1"/>
    </xf>
    <xf numFmtId="3" fontId="4" fillId="14" borderId="47" xfId="0" applyNumberFormat="1" applyFont="1" applyFill="1" applyBorder="1" applyAlignment="1">
      <alignment horizontal="right" vertical="center" wrapText="1"/>
    </xf>
    <xf numFmtId="4" fontId="4" fillId="14" borderId="27" xfId="0" applyNumberFormat="1" applyFont="1" applyFill="1" applyBorder="1" applyAlignment="1">
      <alignment horizontal="right" vertical="center" wrapText="1"/>
    </xf>
    <xf numFmtId="4" fontId="4" fillId="14" borderId="47" xfId="0" applyNumberFormat="1" applyFont="1" applyFill="1" applyBorder="1" applyAlignment="1">
      <alignment horizontal="right" vertical="center" wrapText="1"/>
    </xf>
    <xf numFmtId="10" fontId="4" fillId="14" borderId="27" xfId="0" applyNumberFormat="1" applyFont="1" applyFill="1" applyBorder="1" applyAlignment="1">
      <alignment horizontal="right" vertical="center" wrapText="1"/>
    </xf>
    <xf numFmtId="10" fontId="4" fillId="14" borderId="47" xfId="0" applyNumberFormat="1" applyFont="1" applyFill="1" applyBorder="1" applyAlignment="1">
      <alignment horizontal="right" vertical="center" wrapText="1"/>
    </xf>
    <xf numFmtId="10" fontId="4" fillId="0" borderId="50" xfId="0" applyNumberFormat="1" applyFont="1" applyBorder="1" applyAlignment="1">
      <alignment horizontal="right" vertical="center" wrapText="1"/>
    </xf>
    <xf numFmtId="3" fontId="8" fillId="0" borderId="50" xfId="0" applyNumberFormat="1" applyFont="1" applyBorder="1" applyAlignment="1">
      <alignment horizontal="right" vertical="center" wrapText="1"/>
    </xf>
    <xf numFmtId="0" fontId="4" fillId="0" borderId="48" xfId="0" applyFont="1" applyBorder="1" applyAlignment="1">
      <alignment vertical="center" wrapText="1"/>
    </xf>
    <xf numFmtId="0" fontId="4" fillId="0" borderId="63" xfId="0" applyFont="1" applyBorder="1" applyAlignment="1">
      <alignment vertical="center" wrapText="1"/>
    </xf>
    <xf numFmtId="0" fontId="4" fillId="0" borderId="51" xfId="0" applyFont="1" applyBorder="1" applyAlignment="1">
      <alignment vertical="center" wrapText="1"/>
    </xf>
    <xf numFmtId="0" fontId="4" fillId="0" borderId="64" xfId="0" applyFont="1" applyBorder="1" applyAlignment="1">
      <alignment vertical="center" wrapText="1"/>
    </xf>
    <xf numFmtId="0" fontId="8" fillId="0" borderId="52" xfId="0" applyFont="1" applyBorder="1" applyAlignment="1">
      <alignment vertical="center" wrapText="1"/>
    </xf>
    <xf numFmtId="0" fontId="8" fillId="0" borderId="65" xfId="0" applyFont="1" applyBorder="1" applyAlignment="1">
      <alignment vertical="center" wrapText="1"/>
    </xf>
    <xf numFmtId="0" fontId="4" fillId="0" borderId="50" xfId="0" applyFont="1" applyBorder="1" applyAlignment="1">
      <alignment horizontal="right" vertical="center" wrapText="1"/>
    </xf>
    <xf numFmtId="4" fontId="4" fillId="0" borderId="50" xfId="0" applyNumberFormat="1" applyFont="1" applyBorder="1" applyAlignment="1">
      <alignment horizontal="right" vertical="center" wrapText="1"/>
    </xf>
    <xf numFmtId="0" fontId="4" fillId="0" borderId="30" xfId="0" applyFont="1" applyBorder="1" applyAlignment="1">
      <alignment horizontal="right" vertical="center" wrapText="1"/>
    </xf>
    <xf numFmtId="4" fontId="4" fillId="0" borderId="30" xfId="0" applyNumberFormat="1" applyFont="1" applyBorder="1" applyAlignment="1">
      <alignment horizontal="right" vertical="center" wrapText="1"/>
    </xf>
    <xf numFmtId="10" fontId="4" fillId="0" borderId="30" xfId="0" applyNumberFormat="1" applyFont="1" applyBorder="1" applyAlignment="1">
      <alignment horizontal="right" vertical="center" wrapText="1"/>
    </xf>
    <xf numFmtId="3" fontId="8" fillId="0" borderId="30" xfId="0" applyNumberFormat="1" applyFont="1" applyBorder="1" applyAlignment="1">
      <alignment horizontal="right" vertical="center" wrapText="1"/>
    </xf>
    <xf numFmtId="10" fontId="4" fillId="0" borderId="56" xfId="0" applyNumberFormat="1" applyFont="1" applyBorder="1" applyAlignment="1">
      <alignment horizontal="right" vertical="center" wrapText="1"/>
    </xf>
    <xf numFmtId="0" fontId="6" fillId="14" borderId="73" xfId="0" applyFont="1" applyFill="1" applyBorder="1" applyAlignment="1">
      <alignment horizontal="center" vertical="center" wrapText="1"/>
    </xf>
    <xf numFmtId="0" fontId="6" fillId="14" borderId="74" xfId="0" applyFont="1" applyFill="1" applyBorder="1" applyAlignment="1">
      <alignment horizontal="center" vertical="center" wrapText="1"/>
    </xf>
    <xf numFmtId="0" fontId="6" fillId="14" borderId="75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right" vertical="center" wrapText="1"/>
    </xf>
    <xf numFmtId="4" fontId="4" fillId="0" borderId="56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8" borderId="115" xfId="0" applyFont="1" applyFill="1" applyBorder="1" applyAlignment="1">
      <alignment horizontal="justify" vertical="top" wrapText="1"/>
    </xf>
    <xf numFmtId="0" fontId="6" fillId="8" borderId="116" xfId="0" applyFont="1" applyFill="1" applyBorder="1" applyAlignment="1">
      <alignment horizontal="justify" vertical="top" wrapText="1"/>
    </xf>
    <xf numFmtId="0" fontId="6" fillId="0" borderId="109" xfId="0" applyFont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top" wrapText="1"/>
    </xf>
    <xf numFmtId="0" fontId="0" fillId="8" borderId="40" xfId="0" applyFont="1" applyFill="1" applyBorder="1" applyAlignment="1">
      <alignment horizontal="center" vertical="top" wrapText="1"/>
    </xf>
    <xf numFmtId="0" fontId="4" fillId="8" borderId="27" xfId="0" applyFont="1" applyFill="1" applyBorder="1" applyAlignment="1">
      <alignment horizontal="center" vertical="top" wrapText="1"/>
    </xf>
    <xf numFmtId="0" fontId="0" fillId="8" borderId="30" xfId="0" applyFont="1" applyFill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22" fillId="0" borderId="0" xfId="0" applyFont="1" applyAlignment="1"/>
    <xf numFmtId="0" fontId="10" fillId="8" borderId="28" xfId="0" applyFont="1" applyFill="1" applyBorder="1" applyAlignment="1">
      <alignment horizontal="center" vertical="center"/>
    </xf>
    <xf numFmtId="0" fontId="0" fillId="8" borderId="40" xfId="0" applyFont="1" applyFill="1" applyBorder="1" applyAlignment="1">
      <alignment horizontal="center" vertical="center"/>
    </xf>
    <xf numFmtId="49" fontId="6" fillId="20" borderId="104" xfId="0" applyNumberFormat="1" applyFont="1" applyFill="1" applyBorder="1" applyAlignment="1" applyProtection="1">
      <alignment horizontal="center" vertical="top" wrapText="1"/>
      <protection locked="0"/>
    </xf>
    <xf numFmtId="49" fontId="6" fillId="20" borderId="37" xfId="0" applyNumberFormat="1" applyFont="1" applyFill="1" applyBorder="1" applyAlignment="1" applyProtection="1">
      <alignment horizontal="center" vertical="top" wrapText="1"/>
      <protection locked="0"/>
    </xf>
    <xf numFmtId="49" fontId="4" fillId="20" borderId="104" xfId="0" applyNumberFormat="1" applyFont="1" applyFill="1" applyBorder="1" applyAlignment="1" applyProtection="1">
      <alignment horizontal="center" vertical="top" wrapText="1"/>
      <protection locked="0"/>
    </xf>
    <xf numFmtId="49" fontId="4" fillId="20" borderId="37" xfId="0" applyNumberFormat="1" applyFont="1" applyFill="1" applyBorder="1" applyAlignment="1" applyProtection="1">
      <alignment horizontal="center" vertical="top" wrapText="1"/>
      <protection locked="0"/>
    </xf>
    <xf numFmtId="0" fontId="3" fillId="0" borderId="12" xfId="0" applyFont="1" applyBorder="1" applyAlignment="1">
      <alignment horizontal="center" vertical="top" wrapText="1"/>
    </xf>
    <xf numFmtId="0" fontId="6" fillId="0" borderId="12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124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22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21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104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83" xfId="0" applyNumberFormat="1" applyFont="1" applyFill="1" applyBorder="1" applyAlignment="1" applyProtection="1">
      <alignment horizontal="center" vertical="top" wrapText="1"/>
      <protection locked="0"/>
    </xf>
    <xf numFmtId="49" fontId="4" fillId="13" borderId="104" xfId="0" applyNumberFormat="1" applyFont="1" applyFill="1" applyBorder="1" applyAlignment="1" applyProtection="1">
      <alignment horizontal="center" vertical="top" wrapText="1"/>
      <protection locked="0"/>
    </xf>
    <xf numFmtId="49" fontId="4" fillId="13" borderId="37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26" xfId="0" applyNumberFormat="1" applyFont="1" applyFill="1" applyBorder="1" applyAlignment="1" applyProtection="1">
      <alignment horizontal="center" vertical="top" wrapText="1"/>
      <protection locked="0"/>
    </xf>
    <xf numFmtId="49" fontId="6" fillId="13" borderId="121" xfId="0" applyNumberFormat="1" applyFont="1" applyFill="1" applyBorder="1" applyAlignment="1" applyProtection="1">
      <alignment horizontal="center" vertical="top" wrapText="1"/>
      <protection locked="0"/>
    </xf>
  </cellXfs>
  <cellStyles count="5">
    <cellStyle name="Excel Built-in Normal" xfId="4"/>
    <cellStyle name="Excel Built-in Normal 1" xfId="3"/>
    <cellStyle name="Normalny" xfId="0" builtinId="0"/>
    <cellStyle name="Normalny 2" xfId="1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5"/>
  <sheetViews>
    <sheetView showGridLines="0" zoomScaleNormal="100" zoomScaleSheetLayoutView="400" workbookViewId="0">
      <selection activeCell="A2" sqref="A2:XFD2"/>
    </sheetView>
  </sheetViews>
  <sheetFormatPr defaultRowHeight="15" x14ac:dyDescent="0.2"/>
  <cols>
    <col min="1" max="1" width="7.140625" style="157" customWidth="1"/>
    <col min="2" max="2" width="9.140625" style="157" customWidth="1"/>
    <col min="3" max="3" width="8.140625" style="156" customWidth="1"/>
    <col min="4" max="4" width="57.85546875" style="156" customWidth="1"/>
    <col min="5" max="5" width="18.28515625" style="156" customWidth="1"/>
    <col min="6" max="6" width="18.42578125" style="156" customWidth="1"/>
    <col min="7" max="7" width="12.7109375" style="156" customWidth="1"/>
    <col min="8" max="9" width="0" style="156" hidden="1" customWidth="1"/>
    <col min="10" max="10" width="0.28515625" style="156" customWidth="1"/>
    <col min="11" max="13" width="9.140625" style="156" hidden="1" customWidth="1"/>
    <col min="14" max="16384" width="9.140625" style="156"/>
  </cols>
  <sheetData>
    <row r="1" spans="1:10" s="342" customFormat="1" x14ac:dyDescent="0.2">
      <c r="A1" s="678" t="s">
        <v>0</v>
      </c>
      <c r="B1" s="678"/>
      <c r="C1" s="678"/>
      <c r="D1" s="678"/>
      <c r="E1" s="678"/>
      <c r="F1" s="678"/>
      <c r="G1" s="678"/>
    </row>
    <row r="2" spans="1:10" s="342" customFormat="1" ht="30" x14ac:dyDescent="0.2">
      <c r="A2" s="167" t="s">
        <v>1</v>
      </c>
      <c r="B2" s="167" t="s">
        <v>2</v>
      </c>
      <c r="C2" s="168" t="s">
        <v>3</v>
      </c>
      <c r="D2" s="168" t="s">
        <v>4</v>
      </c>
      <c r="E2" s="168" t="s">
        <v>5</v>
      </c>
      <c r="F2" s="213" t="s">
        <v>6</v>
      </c>
      <c r="G2" s="168" t="s">
        <v>7</v>
      </c>
      <c r="H2" s="343"/>
      <c r="I2" s="343"/>
      <c r="J2" s="343"/>
    </row>
    <row r="3" spans="1:10" s="342" customFormat="1" x14ac:dyDescent="0.2">
      <c r="A3" s="167" t="s">
        <v>8</v>
      </c>
      <c r="B3" s="167" t="s">
        <v>9</v>
      </c>
      <c r="C3" s="168" t="s">
        <v>10</v>
      </c>
      <c r="D3" s="168" t="s">
        <v>11</v>
      </c>
      <c r="E3" s="170" t="s">
        <v>12</v>
      </c>
      <c r="F3" s="344">
        <v>6</v>
      </c>
      <c r="G3" s="345">
        <v>7</v>
      </c>
      <c r="H3" s="343"/>
      <c r="I3" s="343"/>
      <c r="J3" s="343"/>
    </row>
    <row r="4" spans="1:10" s="342" customFormat="1" ht="15.75" x14ac:dyDescent="0.2">
      <c r="A4" s="679" t="s">
        <v>13</v>
      </c>
      <c r="B4" s="679"/>
      <c r="C4" s="679"/>
      <c r="D4" s="679"/>
      <c r="E4" s="679"/>
      <c r="F4" s="679"/>
      <c r="G4" s="679"/>
      <c r="H4" s="346"/>
      <c r="I4" s="346"/>
      <c r="J4" s="346"/>
    </row>
    <row r="5" spans="1:10" s="350" customFormat="1" ht="15.75" x14ac:dyDescent="0.2">
      <c r="A5" s="164" t="s">
        <v>14</v>
      </c>
      <c r="B5" s="164"/>
      <c r="C5" s="164"/>
      <c r="D5" s="165" t="s">
        <v>15</v>
      </c>
      <c r="E5" s="166">
        <f>E7+E13</f>
        <v>2607349.23</v>
      </c>
      <c r="F5" s="347">
        <f>F7+F13</f>
        <v>2605524.85</v>
      </c>
      <c r="G5" s="348">
        <f>F5/E5</f>
        <v>0.99930029319470948</v>
      </c>
      <c r="H5" s="349"/>
      <c r="I5" s="349"/>
      <c r="J5" s="349"/>
    </row>
    <row r="6" spans="1:10" s="342" customFormat="1" ht="75" x14ac:dyDescent="0.2">
      <c r="A6" s="167"/>
      <c r="B6" s="167"/>
      <c r="C6" s="168"/>
      <c r="D6" s="169" t="s">
        <v>16</v>
      </c>
      <c r="E6" s="170">
        <f>E8</f>
        <v>2557649.23</v>
      </c>
      <c r="F6" s="351">
        <f>F8</f>
        <v>2557499.27</v>
      </c>
      <c r="G6" s="352">
        <f>F6/E6</f>
        <v>0.99994136803505307</v>
      </c>
      <c r="H6" s="353"/>
      <c r="I6" s="353"/>
      <c r="J6" s="353"/>
    </row>
    <row r="7" spans="1:10" s="350" customFormat="1" ht="31.5" x14ac:dyDescent="0.2">
      <c r="A7" s="164"/>
      <c r="B7" s="164" t="s">
        <v>17</v>
      </c>
      <c r="C7" s="164"/>
      <c r="D7" s="165" t="s">
        <v>18</v>
      </c>
      <c r="E7" s="166">
        <f>SUM(E9:E12)</f>
        <v>2565649.23</v>
      </c>
      <c r="F7" s="347">
        <f>SUM(F9:F12)</f>
        <v>2563824.85</v>
      </c>
      <c r="G7" s="348">
        <f>F7/E7</f>
        <v>0.99928892072280673</v>
      </c>
      <c r="H7" s="349"/>
      <c r="I7" s="349"/>
      <c r="J7" s="349"/>
    </row>
    <row r="8" spans="1:10" s="342" customFormat="1" ht="75" x14ac:dyDescent="0.2">
      <c r="A8" s="167"/>
      <c r="B8" s="167"/>
      <c r="C8" s="168"/>
      <c r="D8" s="169" t="s">
        <v>16</v>
      </c>
      <c r="E8" s="170">
        <f>SUM(E10:E11)</f>
        <v>2557649.23</v>
      </c>
      <c r="F8" s="351">
        <f>SUM(F10:F11)</f>
        <v>2557499.27</v>
      </c>
      <c r="G8" s="352">
        <f>F8/E8</f>
        <v>0.99994136803505307</v>
      </c>
      <c r="H8" s="353"/>
      <c r="I8" s="353"/>
      <c r="J8" s="353"/>
    </row>
    <row r="9" spans="1:10" s="342" customFormat="1" x14ac:dyDescent="0.2">
      <c r="A9" s="167"/>
      <c r="B9" s="167"/>
      <c r="C9" s="168" t="s">
        <v>21</v>
      </c>
      <c r="D9" s="169" t="s">
        <v>344</v>
      </c>
      <c r="E9" s="170">
        <v>0</v>
      </c>
      <c r="F9" s="351">
        <v>325.58</v>
      </c>
      <c r="G9" s="352">
        <v>0</v>
      </c>
      <c r="H9" s="353"/>
      <c r="I9" s="353"/>
      <c r="J9" s="353"/>
    </row>
    <row r="10" spans="1:10" s="342" customFormat="1" ht="75" x14ac:dyDescent="0.2">
      <c r="A10" s="167"/>
      <c r="B10" s="167"/>
      <c r="C10" s="168" t="s">
        <v>349</v>
      </c>
      <c r="D10" s="171" t="s">
        <v>348</v>
      </c>
      <c r="E10" s="170">
        <v>1627282.65</v>
      </c>
      <c r="F10" s="351">
        <v>1627282.65</v>
      </c>
      <c r="G10" s="352">
        <f>F10/E10</f>
        <v>1</v>
      </c>
      <c r="H10" s="353"/>
      <c r="I10" s="353"/>
      <c r="J10" s="353"/>
    </row>
    <row r="11" spans="1:10" s="342" customFormat="1" ht="75" x14ac:dyDescent="0.2">
      <c r="A11" s="167"/>
      <c r="B11" s="167"/>
      <c r="C11" s="168" t="s">
        <v>350</v>
      </c>
      <c r="D11" s="171" t="s">
        <v>348</v>
      </c>
      <c r="E11" s="170">
        <v>930366.58</v>
      </c>
      <c r="F11" s="351">
        <v>930216.62</v>
      </c>
      <c r="G11" s="352">
        <f>F11/E11</f>
        <v>0.99983881622231108</v>
      </c>
      <c r="H11" s="353"/>
      <c r="I11" s="353"/>
      <c r="J11" s="353"/>
    </row>
    <row r="12" spans="1:10" s="342" customFormat="1" ht="60" x14ac:dyDescent="0.2">
      <c r="A12" s="167"/>
      <c r="B12" s="167"/>
      <c r="C12" s="168" t="s">
        <v>22</v>
      </c>
      <c r="D12" s="169" t="s">
        <v>23</v>
      </c>
      <c r="E12" s="170">
        <v>8000</v>
      </c>
      <c r="F12" s="351">
        <v>6000</v>
      </c>
      <c r="G12" s="352">
        <f>F12/E12</f>
        <v>0.75</v>
      </c>
      <c r="H12" s="353"/>
      <c r="I12" s="353"/>
      <c r="J12" s="353"/>
    </row>
    <row r="13" spans="1:10" s="350" customFormat="1" ht="15.75" x14ac:dyDescent="0.2">
      <c r="A13" s="164"/>
      <c r="B13" s="164" t="s">
        <v>529</v>
      </c>
      <c r="C13" s="164"/>
      <c r="D13" s="165" t="s">
        <v>57</v>
      </c>
      <c r="E13" s="166">
        <f>E15</f>
        <v>41700</v>
      </c>
      <c r="F13" s="347">
        <f>F15</f>
        <v>41700</v>
      </c>
      <c r="G13" s="348">
        <v>0</v>
      </c>
      <c r="H13" s="349"/>
      <c r="I13" s="349"/>
      <c r="J13" s="349"/>
    </row>
    <row r="14" spans="1:10" s="342" customFormat="1" ht="75" x14ac:dyDescent="0.2">
      <c r="A14" s="167"/>
      <c r="B14" s="167"/>
      <c r="C14" s="168"/>
      <c r="D14" s="169" t="s">
        <v>16</v>
      </c>
      <c r="E14" s="170">
        <v>0</v>
      </c>
      <c r="F14" s="351">
        <v>0</v>
      </c>
      <c r="G14" s="352">
        <v>0</v>
      </c>
      <c r="H14" s="353"/>
      <c r="I14" s="353"/>
      <c r="J14" s="353"/>
    </row>
    <row r="15" spans="1:10" s="342" customFormat="1" ht="60" x14ac:dyDescent="0.2">
      <c r="A15" s="167"/>
      <c r="B15" s="167"/>
      <c r="C15" s="168" t="s">
        <v>22</v>
      </c>
      <c r="D15" s="169" t="s">
        <v>23</v>
      </c>
      <c r="E15" s="170">
        <v>41700</v>
      </c>
      <c r="F15" s="351">
        <v>41700</v>
      </c>
      <c r="G15" s="352">
        <f>F15/E15</f>
        <v>1</v>
      </c>
      <c r="H15" s="353"/>
      <c r="I15" s="353"/>
      <c r="J15" s="353"/>
    </row>
    <row r="16" spans="1:10" s="350" customFormat="1" ht="15.75" x14ac:dyDescent="0.2">
      <c r="A16" s="164" t="s">
        <v>24</v>
      </c>
      <c r="B16" s="164"/>
      <c r="C16" s="164"/>
      <c r="D16" s="165" t="s">
        <v>25</v>
      </c>
      <c r="E16" s="166">
        <f>E18+E21</f>
        <v>182948.16</v>
      </c>
      <c r="F16" s="347">
        <f>F18+F21</f>
        <v>178638.86</v>
      </c>
      <c r="G16" s="348">
        <f>F16/E16</f>
        <v>0.97644524000678656</v>
      </c>
      <c r="H16" s="349"/>
      <c r="I16" s="349"/>
      <c r="J16" s="349"/>
    </row>
    <row r="17" spans="1:10" s="342" customFormat="1" ht="75" x14ac:dyDescent="0.2">
      <c r="A17" s="167"/>
      <c r="B17" s="167"/>
      <c r="C17" s="168"/>
      <c r="D17" s="169" t="s">
        <v>16</v>
      </c>
      <c r="E17" s="170" t="s">
        <v>26</v>
      </c>
      <c r="F17" s="351">
        <v>0</v>
      </c>
      <c r="G17" s="352">
        <v>0</v>
      </c>
      <c r="H17" s="353"/>
      <c r="I17" s="353"/>
      <c r="J17" s="353"/>
    </row>
    <row r="18" spans="1:10" s="350" customFormat="1" ht="15.75" x14ac:dyDescent="0.2">
      <c r="A18" s="164"/>
      <c r="B18" s="164" t="s">
        <v>27</v>
      </c>
      <c r="C18" s="164"/>
      <c r="D18" s="165" t="s">
        <v>28</v>
      </c>
      <c r="E18" s="166">
        <f>E20</f>
        <v>182148.16</v>
      </c>
      <c r="F18" s="347">
        <f>F20</f>
        <v>177838.86</v>
      </c>
      <c r="G18" s="348">
        <f>F18/E18</f>
        <v>0.97634178681793982</v>
      </c>
      <c r="H18" s="349"/>
      <c r="I18" s="349"/>
      <c r="J18" s="349"/>
    </row>
    <row r="19" spans="1:10" s="342" customFormat="1" ht="75" x14ac:dyDescent="0.2">
      <c r="A19" s="167"/>
      <c r="B19" s="167"/>
      <c r="C19" s="168"/>
      <c r="D19" s="169" t="s">
        <v>16</v>
      </c>
      <c r="E19" s="170" t="s">
        <v>26</v>
      </c>
      <c r="F19" s="351">
        <v>0</v>
      </c>
      <c r="G19" s="352">
        <v>0</v>
      </c>
      <c r="H19" s="353"/>
      <c r="I19" s="353"/>
      <c r="J19" s="353"/>
    </row>
    <row r="20" spans="1:10" s="342" customFormat="1" ht="60" x14ac:dyDescent="0.2">
      <c r="A20" s="167"/>
      <c r="B20" s="167"/>
      <c r="C20" s="168" t="s">
        <v>29</v>
      </c>
      <c r="D20" s="169" t="s">
        <v>30</v>
      </c>
      <c r="E20" s="170">
        <v>182148.16</v>
      </c>
      <c r="F20" s="351">
        <v>177838.86</v>
      </c>
      <c r="G20" s="352">
        <f>F20/E20</f>
        <v>0.97634178681793982</v>
      </c>
      <c r="H20" s="353"/>
      <c r="I20" s="353"/>
      <c r="J20" s="353"/>
    </row>
    <row r="21" spans="1:10" s="350" customFormat="1" ht="15.75" x14ac:dyDescent="0.2">
      <c r="A21" s="164"/>
      <c r="B21" s="164" t="s">
        <v>530</v>
      </c>
      <c r="C21" s="164"/>
      <c r="D21" s="165" t="s">
        <v>57</v>
      </c>
      <c r="E21" s="166">
        <f>E23</f>
        <v>800</v>
      </c>
      <c r="F21" s="347">
        <f>F23</f>
        <v>800</v>
      </c>
      <c r="G21" s="348">
        <f>F21/E21</f>
        <v>1</v>
      </c>
      <c r="H21" s="349"/>
      <c r="I21" s="349"/>
      <c r="J21" s="349"/>
    </row>
    <row r="22" spans="1:10" s="342" customFormat="1" ht="75" x14ac:dyDescent="0.2">
      <c r="A22" s="167"/>
      <c r="B22" s="167"/>
      <c r="C22" s="168"/>
      <c r="D22" s="169" t="s">
        <v>16</v>
      </c>
      <c r="E22" s="170">
        <v>0</v>
      </c>
      <c r="F22" s="351">
        <v>0</v>
      </c>
      <c r="G22" s="352">
        <v>0</v>
      </c>
      <c r="H22" s="353"/>
      <c r="I22" s="353"/>
      <c r="J22" s="353"/>
    </row>
    <row r="23" spans="1:10" s="342" customFormat="1" ht="60" x14ac:dyDescent="0.2">
      <c r="A23" s="167"/>
      <c r="B23" s="167"/>
      <c r="C23" s="168" t="s">
        <v>22</v>
      </c>
      <c r="D23" s="169" t="s">
        <v>23</v>
      </c>
      <c r="E23" s="170">
        <v>800</v>
      </c>
      <c r="F23" s="351">
        <v>800</v>
      </c>
      <c r="G23" s="352">
        <f>F23/E23</f>
        <v>1</v>
      </c>
      <c r="H23" s="353"/>
      <c r="I23" s="353"/>
      <c r="J23" s="353"/>
    </row>
    <row r="24" spans="1:10" s="350" customFormat="1" ht="15.75" x14ac:dyDescent="0.2">
      <c r="A24" s="164" t="s">
        <v>31</v>
      </c>
      <c r="B24" s="164"/>
      <c r="C24" s="164"/>
      <c r="D24" s="165" t="s">
        <v>32</v>
      </c>
      <c r="E24" s="166">
        <f>E26+E32</f>
        <v>15844</v>
      </c>
      <c r="F24" s="347">
        <f>F26+F32</f>
        <v>17896.29</v>
      </c>
      <c r="G24" s="348">
        <f>F24/E24</f>
        <v>1.1295310527644535</v>
      </c>
      <c r="H24" s="349"/>
      <c r="I24" s="349"/>
      <c r="J24" s="349"/>
    </row>
    <row r="25" spans="1:10" s="342" customFormat="1" ht="75" x14ac:dyDescent="0.2">
      <c r="A25" s="164"/>
      <c r="B25" s="164"/>
      <c r="C25" s="389"/>
      <c r="D25" s="169" t="s">
        <v>16</v>
      </c>
      <c r="E25" s="170">
        <v>0</v>
      </c>
      <c r="F25" s="351">
        <v>0</v>
      </c>
      <c r="G25" s="352">
        <v>0</v>
      </c>
      <c r="H25" s="353"/>
      <c r="I25" s="353"/>
      <c r="J25" s="353"/>
    </row>
    <row r="26" spans="1:10" s="350" customFormat="1" ht="15.75" x14ac:dyDescent="0.2">
      <c r="A26" s="164"/>
      <c r="B26" s="164" t="s">
        <v>33</v>
      </c>
      <c r="C26" s="164"/>
      <c r="D26" s="165" t="s">
        <v>34</v>
      </c>
      <c r="E26" s="166">
        <f>SUM(E28:E31)</f>
        <v>0</v>
      </c>
      <c r="F26" s="347">
        <f>SUM(F28:F31)</f>
        <v>2052.29</v>
      </c>
      <c r="G26" s="348">
        <v>0</v>
      </c>
      <c r="H26" s="349"/>
      <c r="I26" s="349"/>
      <c r="J26" s="349"/>
    </row>
    <row r="27" spans="1:10" s="342" customFormat="1" ht="75" x14ac:dyDescent="0.2">
      <c r="A27" s="167"/>
      <c r="B27" s="167"/>
      <c r="C27" s="168"/>
      <c r="D27" s="169" t="s">
        <v>16</v>
      </c>
      <c r="E27" s="170">
        <v>0</v>
      </c>
      <c r="F27" s="351">
        <v>0</v>
      </c>
      <c r="G27" s="352">
        <v>0</v>
      </c>
      <c r="H27" s="353"/>
      <c r="I27" s="353"/>
      <c r="J27" s="353"/>
    </row>
    <row r="28" spans="1:10" s="342" customFormat="1" ht="30" x14ac:dyDescent="0.2">
      <c r="A28" s="167"/>
      <c r="B28" s="167"/>
      <c r="C28" s="168" t="s">
        <v>452</v>
      </c>
      <c r="D28" s="169" t="s">
        <v>453</v>
      </c>
      <c r="E28" s="170">
        <v>0</v>
      </c>
      <c r="F28" s="351">
        <v>150.80000000000001</v>
      </c>
      <c r="G28" s="352">
        <v>0</v>
      </c>
      <c r="H28" s="353"/>
      <c r="I28" s="353"/>
      <c r="J28" s="353"/>
    </row>
    <row r="29" spans="1:10" s="342" customFormat="1" ht="30" x14ac:dyDescent="0.2">
      <c r="A29" s="167"/>
      <c r="B29" s="167"/>
      <c r="C29" s="168" t="s">
        <v>635</v>
      </c>
      <c r="D29" s="169" t="s">
        <v>636</v>
      </c>
      <c r="E29" s="170">
        <v>0</v>
      </c>
      <c r="F29" s="351">
        <v>163.97</v>
      </c>
      <c r="G29" s="352">
        <v>0</v>
      </c>
      <c r="H29" s="353"/>
      <c r="I29" s="353"/>
      <c r="J29" s="353"/>
    </row>
    <row r="30" spans="1:10" s="342" customFormat="1" x14ac:dyDescent="0.2">
      <c r="A30" s="167"/>
      <c r="B30" s="167"/>
      <c r="C30" s="168" t="s">
        <v>21</v>
      </c>
      <c r="D30" s="169" t="s">
        <v>344</v>
      </c>
      <c r="E30" s="170">
        <v>0</v>
      </c>
      <c r="F30" s="351">
        <v>1443.16</v>
      </c>
      <c r="G30" s="352">
        <v>0</v>
      </c>
      <c r="H30" s="353"/>
      <c r="I30" s="353"/>
      <c r="J30" s="353"/>
    </row>
    <row r="31" spans="1:10" s="342" customFormat="1" x14ac:dyDescent="0.2">
      <c r="A31" s="167"/>
      <c r="B31" s="167"/>
      <c r="C31" s="168" t="s">
        <v>35</v>
      </c>
      <c r="D31" s="169" t="s">
        <v>36</v>
      </c>
      <c r="E31" s="170">
        <v>0</v>
      </c>
      <c r="F31" s="351">
        <v>294.36</v>
      </c>
      <c r="G31" s="352">
        <v>0</v>
      </c>
      <c r="H31" s="353"/>
      <c r="I31" s="353"/>
      <c r="J31" s="353"/>
    </row>
    <row r="32" spans="1:10" s="350" customFormat="1" ht="15.75" x14ac:dyDescent="0.2">
      <c r="A32" s="164"/>
      <c r="B32" s="164" t="s">
        <v>531</v>
      </c>
      <c r="C32" s="164"/>
      <c r="D32" s="165" t="s">
        <v>57</v>
      </c>
      <c r="E32" s="166">
        <f>E34</f>
        <v>15844</v>
      </c>
      <c r="F32" s="347">
        <f>F34</f>
        <v>15844</v>
      </c>
      <c r="G32" s="348">
        <f>F32/E32</f>
        <v>1</v>
      </c>
      <c r="H32" s="349"/>
      <c r="I32" s="349"/>
      <c r="J32" s="349"/>
    </row>
    <row r="33" spans="1:10" s="342" customFormat="1" ht="75" x14ac:dyDescent="0.2">
      <c r="A33" s="167"/>
      <c r="B33" s="167"/>
      <c r="C33" s="168"/>
      <c r="D33" s="169" t="s">
        <v>16</v>
      </c>
      <c r="E33" s="170">
        <v>0</v>
      </c>
      <c r="F33" s="351">
        <v>0</v>
      </c>
      <c r="G33" s="352">
        <v>0</v>
      </c>
      <c r="H33" s="353"/>
      <c r="I33" s="353"/>
      <c r="J33" s="353"/>
    </row>
    <row r="34" spans="1:10" s="342" customFormat="1" ht="60" x14ac:dyDescent="0.2">
      <c r="A34" s="167"/>
      <c r="B34" s="167"/>
      <c r="C34" s="168" t="s">
        <v>22</v>
      </c>
      <c r="D34" s="169" t="s">
        <v>23</v>
      </c>
      <c r="E34" s="170">
        <v>15844</v>
      </c>
      <c r="F34" s="351">
        <v>15844</v>
      </c>
      <c r="G34" s="352">
        <f t="shared" ref="G34:G40" si="0">F34/E34</f>
        <v>1</v>
      </c>
      <c r="H34" s="353"/>
      <c r="I34" s="353"/>
      <c r="J34" s="353"/>
    </row>
    <row r="35" spans="1:10" s="350" customFormat="1" ht="15.75" x14ac:dyDescent="0.2">
      <c r="A35" s="164" t="s">
        <v>540</v>
      </c>
      <c r="B35" s="164"/>
      <c r="C35" s="164"/>
      <c r="D35" s="165" t="s">
        <v>541</v>
      </c>
      <c r="E35" s="166">
        <f>E36</f>
        <v>112463.45</v>
      </c>
      <c r="F35" s="347">
        <f>F36</f>
        <v>0</v>
      </c>
      <c r="G35" s="348">
        <f t="shared" si="0"/>
        <v>0</v>
      </c>
      <c r="H35" s="349"/>
      <c r="I35" s="349"/>
      <c r="J35" s="349"/>
    </row>
    <row r="36" spans="1:10" s="350" customFormat="1" ht="15.75" x14ac:dyDescent="0.2">
      <c r="A36" s="164"/>
      <c r="B36" s="164" t="s">
        <v>542</v>
      </c>
      <c r="C36" s="164"/>
      <c r="D36" s="165" t="s">
        <v>57</v>
      </c>
      <c r="E36" s="166">
        <f>E37</f>
        <v>112463.45</v>
      </c>
      <c r="F36" s="347">
        <f>F37</f>
        <v>0</v>
      </c>
      <c r="G36" s="348">
        <f t="shared" si="0"/>
        <v>0</v>
      </c>
      <c r="H36" s="349"/>
      <c r="I36" s="349"/>
      <c r="J36" s="349"/>
    </row>
    <row r="37" spans="1:10" s="342" customFormat="1" ht="75" x14ac:dyDescent="0.2">
      <c r="A37" s="167"/>
      <c r="B37" s="167"/>
      <c r="C37" s="168"/>
      <c r="D37" s="169" t="s">
        <v>16</v>
      </c>
      <c r="E37" s="170">
        <f>SUM(E38:E39)</f>
        <v>112463.45</v>
      </c>
      <c r="F37" s="351">
        <f>SUM(F38:F39)</f>
        <v>0</v>
      </c>
      <c r="G37" s="352">
        <f t="shared" si="0"/>
        <v>0</v>
      </c>
      <c r="H37" s="353"/>
      <c r="I37" s="353"/>
      <c r="J37" s="353"/>
    </row>
    <row r="38" spans="1:10" s="342" customFormat="1" ht="75" x14ac:dyDescent="0.2">
      <c r="A38" s="167"/>
      <c r="B38" s="167"/>
      <c r="C38" s="168" t="s">
        <v>362</v>
      </c>
      <c r="D38" s="171" t="s">
        <v>348</v>
      </c>
      <c r="E38" s="170">
        <v>106215.48</v>
      </c>
      <c r="F38" s="351">
        <v>0</v>
      </c>
      <c r="G38" s="352">
        <f t="shared" si="0"/>
        <v>0</v>
      </c>
      <c r="H38" s="353"/>
      <c r="I38" s="353"/>
      <c r="J38" s="353"/>
    </row>
    <row r="39" spans="1:10" s="342" customFormat="1" ht="75" x14ac:dyDescent="0.2">
      <c r="A39" s="167"/>
      <c r="B39" s="167"/>
      <c r="C39" s="168" t="s">
        <v>350</v>
      </c>
      <c r="D39" s="171" t="s">
        <v>348</v>
      </c>
      <c r="E39" s="170">
        <v>6247.97</v>
      </c>
      <c r="F39" s="351">
        <v>0</v>
      </c>
      <c r="G39" s="352">
        <f t="shared" si="0"/>
        <v>0</v>
      </c>
      <c r="H39" s="353"/>
      <c r="I39" s="353"/>
      <c r="J39" s="353"/>
    </row>
    <row r="40" spans="1:10" s="382" customFormat="1" ht="15.75" x14ac:dyDescent="0.2">
      <c r="A40" s="164" t="s">
        <v>37</v>
      </c>
      <c r="B40" s="164"/>
      <c r="C40" s="167"/>
      <c r="D40" s="165" t="s">
        <v>38</v>
      </c>
      <c r="E40" s="166">
        <f>E42</f>
        <v>331600</v>
      </c>
      <c r="F40" s="347">
        <f>F42</f>
        <v>859529.83</v>
      </c>
      <c r="G40" s="348">
        <f t="shared" si="0"/>
        <v>2.5920682448733414</v>
      </c>
      <c r="H40" s="390"/>
      <c r="I40" s="390"/>
      <c r="J40" s="390"/>
    </row>
    <row r="41" spans="1:10" s="383" customFormat="1" ht="75" x14ac:dyDescent="0.2">
      <c r="A41" s="167"/>
      <c r="B41" s="167"/>
      <c r="C41" s="389"/>
      <c r="D41" s="169" t="s">
        <v>16</v>
      </c>
      <c r="E41" s="170" t="s">
        <v>26</v>
      </c>
      <c r="F41" s="351">
        <v>0</v>
      </c>
      <c r="G41" s="352">
        <v>0</v>
      </c>
      <c r="H41" s="391"/>
      <c r="I41" s="391"/>
      <c r="J41" s="391"/>
    </row>
    <row r="42" spans="1:10" s="382" customFormat="1" ht="15.75" x14ac:dyDescent="0.2">
      <c r="A42" s="164"/>
      <c r="B42" s="164" t="s">
        <v>39</v>
      </c>
      <c r="C42" s="167"/>
      <c r="D42" s="165" t="s">
        <v>40</v>
      </c>
      <c r="E42" s="166">
        <f>SUM(E44:E50)</f>
        <v>331600</v>
      </c>
      <c r="F42" s="347">
        <f>SUM(F44:F50)</f>
        <v>859529.83</v>
      </c>
      <c r="G42" s="348">
        <f>F42/E42</f>
        <v>2.5920682448733414</v>
      </c>
      <c r="H42" s="390"/>
      <c r="I42" s="390"/>
      <c r="J42" s="390"/>
    </row>
    <row r="43" spans="1:10" s="383" customFormat="1" ht="75" x14ac:dyDescent="0.2">
      <c r="A43" s="167"/>
      <c r="B43" s="167"/>
      <c r="C43" s="168"/>
      <c r="D43" s="169" t="s">
        <v>16</v>
      </c>
      <c r="E43" s="170" t="s">
        <v>26</v>
      </c>
      <c r="F43" s="351">
        <v>0</v>
      </c>
      <c r="G43" s="352">
        <v>0</v>
      </c>
      <c r="H43" s="391"/>
      <c r="I43" s="391"/>
      <c r="J43" s="391"/>
    </row>
    <row r="44" spans="1:10" s="383" customFormat="1" ht="37.5" x14ac:dyDescent="0.3">
      <c r="A44" s="167"/>
      <c r="B44" s="167"/>
      <c r="C44" s="168" t="s">
        <v>41</v>
      </c>
      <c r="D44" s="189" t="s">
        <v>444</v>
      </c>
      <c r="E44" s="170">
        <v>10863</v>
      </c>
      <c r="F44" s="351">
        <v>12667.64</v>
      </c>
      <c r="G44" s="352">
        <f t="shared" ref="G44:G51" si="1">F44/E44</f>
        <v>1.1661272208413882</v>
      </c>
      <c r="H44" s="391"/>
      <c r="I44" s="391"/>
      <c r="J44" s="391"/>
    </row>
    <row r="45" spans="1:10" s="383" customFormat="1" ht="30" x14ac:dyDescent="0.2">
      <c r="A45" s="167"/>
      <c r="B45" s="167"/>
      <c r="C45" s="168" t="s">
        <v>351</v>
      </c>
      <c r="D45" s="169" t="s">
        <v>352</v>
      </c>
      <c r="E45" s="170">
        <v>578</v>
      </c>
      <c r="F45" s="351">
        <v>577.79999999999995</v>
      </c>
      <c r="G45" s="352">
        <f>F45/E45</f>
        <v>0.99965397923875421</v>
      </c>
      <c r="H45" s="391"/>
      <c r="I45" s="391"/>
      <c r="J45" s="391"/>
    </row>
    <row r="46" spans="1:10" s="383" customFormat="1" ht="60" x14ac:dyDescent="0.2">
      <c r="A46" s="167"/>
      <c r="B46" s="167"/>
      <c r="C46" s="168" t="s">
        <v>42</v>
      </c>
      <c r="D46" s="169" t="s">
        <v>343</v>
      </c>
      <c r="E46" s="170">
        <v>134505</v>
      </c>
      <c r="F46" s="351">
        <v>173564.47</v>
      </c>
      <c r="G46" s="352">
        <f t="shared" si="1"/>
        <v>1.2903941860897366</v>
      </c>
      <c r="H46" s="391"/>
      <c r="I46" s="391"/>
      <c r="J46" s="391"/>
    </row>
    <row r="47" spans="1:10" s="383" customFormat="1" x14ac:dyDescent="0.2">
      <c r="A47" s="167"/>
      <c r="B47" s="167"/>
      <c r="C47" s="168" t="s">
        <v>44</v>
      </c>
      <c r="D47" s="169" t="s">
        <v>45</v>
      </c>
      <c r="E47" s="170">
        <v>13000</v>
      </c>
      <c r="F47" s="351">
        <v>42460.2</v>
      </c>
      <c r="G47" s="352">
        <f t="shared" si="1"/>
        <v>3.2661692307692305</v>
      </c>
      <c r="H47" s="391"/>
      <c r="I47" s="391"/>
      <c r="J47" s="391"/>
    </row>
    <row r="48" spans="1:10" s="383" customFormat="1" x14ac:dyDescent="0.2">
      <c r="A48" s="167"/>
      <c r="B48" s="167"/>
      <c r="C48" s="168" t="s">
        <v>35</v>
      </c>
      <c r="D48" s="169" t="s">
        <v>36</v>
      </c>
      <c r="E48" s="170">
        <v>72</v>
      </c>
      <c r="F48" s="351">
        <v>32657.33</v>
      </c>
      <c r="G48" s="352">
        <f t="shared" si="1"/>
        <v>453.57402777777781</v>
      </c>
      <c r="H48" s="391"/>
      <c r="I48" s="391"/>
      <c r="J48" s="391"/>
    </row>
    <row r="49" spans="1:10" s="383" customFormat="1" ht="60" x14ac:dyDescent="0.2">
      <c r="A49" s="167"/>
      <c r="B49" s="167"/>
      <c r="C49" s="168" t="s">
        <v>22</v>
      </c>
      <c r="D49" s="169" t="s">
        <v>23</v>
      </c>
      <c r="E49" s="170">
        <v>108038</v>
      </c>
      <c r="F49" s="351">
        <v>106865.17</v>
      </c>
      <c r="G49" s="352">
        <f t="shared" si="1"/>
        <v>0.98914428256724485</v>
      </c>
      <c r="H49" s="391"/>
      <c r="I49" s="391"/>
      <c r="J49" s="391"/>
    </row>
    <row r="50" spans="1:10" s="383" customFormat="1" ht="45" x14ac:dyDescent="0.2">
      <c r="A50" s="167"/>
      <c r="B50" s="167"/>
      <c r="C50" s="168" t="s">
        <v>46</v>
      </c>
      <c r="D50" s="169" t="s">
        <v>47</v>
      </c>
      <c r="E50" s="170">
        <v>64544</v>
      </c>
      <c r="F50" s="351">
        <v>490737.22</v>
      </c>
      <c r="G50" s="352">
        <f t="shared" si="1"/>
        <v>7.6031423525037178</v>
      </c>
      <c r="H50" s="391"/>
      <c r="I50" s="391"/>
      <c r="J50" s="391"/>
    </row>
    <row r="51" spans="1:10" s="350" customFormat="1" ht="15.75" x14ac:dyDescent="0.2">
      <c r="A51" s="164" t="s">
        <v>48</v>
      </c>
      <c r="B51" s="164"/>
      <c r="C51" s="164"/>
      <c r="D51" s="165" t="s">
        <v>49</v>
      </c>
      <c r="E51" s="166">
        <f>E53+E61+E67</f>
        <v>1831479.99</v>
      </c>
      <c r="F51" s="347">
        <f>F53+F61+F67</f>
        <v>1869880.82</v>
      </c>
      <c r="G51" s="348">
        <f t="shared" si="1"/>
        <v>1.0209671032223508</v>
      </c>
      <c r="H51" s="349"/>
      <c r="I51" s="349"/>
      <c r="J51" s="349"/>
    </row>
    <row r="52" spans="1:10" s="342" customFormat="1" ht="75" x14ac:dyDescent="0.2">
      <c r="A52" s="167"/>
      <c r="B52" s="167"/>
      <c r="C52" s="168"/>
      <c r="D52" s="169" t="s">
        <v>16</v>
      </c>
      <c r="E52" s="170" t="s">
        <v>26</v>
      </c>
      <c r="F52" s="351">
        <f>F54</f>
        <v>9342.59</v>
      </c>
      <c r="G52" s="352">
        <v>0</v>
      </c>
      <c r="H52" s="353"/>
      <c r="I52" s="353"/>
      <c r="J52" s="353"/>
    </row>
    <row r="53" spans="1:10" s="350" customFormat="1" ht="15.75" x14ac:dyDescent="0.2">
      <c r="A53" s="164"/>
      <c r="B53" s="164" t="s">
        <v>50</v>
      </c>
      <c r="C53" s="164"/>
      <c r="D53" s="165" t="s">
        <v>377</v>
      </c>
      <c r="E53" s="166">
        <f>SUM(E55:E60)</f>
        <v>1386019.99</v>
      </c>
      <c r="F53" s="347">
        <f>SUM(F55:F60)</f>
        <v>1424123.75</v>
      </c>
      <c r="G53" s="348">
        <f>F53/E53</f>
        <v>1.027491493827589</v>
      </c>
      <c r="H53" s="349"/>
      <c r="I53" s="349"/>
      <c r="J53" s="349"/>
    </row>
    <row r="54" spans="1:10" s="342" customFormat="1" ht="75" x14ac:dyDescent="0.2">
      <c r="A54" s="167"/>
      <c r="B54" s="167"/>
      <c r="C54" s="168"/>
      <c r="D54" s="169" t="s">
        <v>16</v>
      </c>
      <c r="E54" s="170" t="s">
        <v>26</v>
      </c>
      <c r="F54" s="351">
        <f>F58</f>
        <v>9342.59</v>
      </c>
      <c r="G54" s="352">
        <v>0</v>
      </c>
      <c r="H54" s="353"/>
      <c r="I54" s="353"/>
      <c r="J54" s="353"/>
    </row>
    <row r="55" spans="1:10" s="342" customFormat="1" x14ac:dyDescent="0.2">
      <c r="A55" s="167"/>
      <c r="B55" s="167"/>
      <c r="C55" s="168" t="s">
        <v>19</v>
      </c>
      <c r="D55" s="169" t="s">
        <v>20</v>
      </c>
      <c r="E55" s="170">
        <v>957000</v>
      </c>
      <c r="F55" s="351">
        <v>984954.2</v>
      </c>
      <c r="G55" s="352">
        <f>F55/E55</f>
        <v>1.0292102403343781</v>
      </c>
      <c r="H55" s="353"/>
      <c r="I55" s="353"/>
      <c r="J55" s="353"/>
    </row>
    <row r="56" spans="1:10" s="342" customFormat="1" x14ac:dyDescent="0.2">
      <c r="A56" s="167"/>
      <c r="B56" s="167"/>
      <c r="C56" s="168" t="s">
        <v>21</v>
      </c>
      <c r="D56" s="169" t="s">
        <v>344</v>
      </c>
      <c r="E56" s="170">
        <v>0</v>
      </c>
      <c r="F56" s="351">
        <v>592.29999999999995</v>
      </c>
      <c r="G56" s="352">
        <v>0</v>
      </c>
      <c r="H56" s="353"/>
      <c r="I56" s="353"/>
      <c r="J56" s="353"/>
    </row>
    <row r="57" spans="1:10" s="342" customFormat="1" x14ac:dyDescent="0.2">
      <c r="A57" s="167"/>
      <c r="B57" s="167"/>
      <c r="C57" s="168" t="s">
        <v>454</v>
      </c>
      <c r="D57" s="169" t="s">
        <v>455</v>
      </c>
      <c r="E57" s="170">
        <v>0</v>
      </c>
      <c r="F57" s="351">
        <v>3.67</v>
      </c>
      <c r="G57" s="352">
        <v>0</v>
      </c>
      <c r="H57" s="353"/>
      <c r="I57" s="353"/>
      <c r="J57" s="353"/>
    </row>
    <row r="58" spans="1:10" s="342" customFormat="1" x14ac:dyDescent="0.2">
      <c r="A58" s="167"/>
      <c r="B58" s="167"/>
      <c r="C58" s="168" t="s">
        <v>487</v>
      </c>
      <c r="D58" s="169" t="s">
        <v>455</v>
      </c>
      <c r="E58" s="170">
        <v>0</v>
      </c>
      <c r="F58" s="351">
        <v>9342.59</v>
      </c>
      <c r="G58" s="352">
        <v>0</v>
      </c>
      <c r="H58" s="353"/>
      <c r="I58" s="353"/>
      <c r="J58" s="353"/>
    </row>
    <row r="59" spans="1:10" s="342" customFormat="1" x14ac:dyDescent="0.2">
      <c r="A59" s="167"/>
      <c r="B59" s="167"/>
      <c r="C59" s="168" t="s">
        <v>35</v>
      </c>
      <c r="D59" s="169" t="s">
        <v>36</v>
      </c>
      <c r="E59" s="170">
        <v>0</v>
      </c>
      <c r="F59" s="351">
        <v>211</v>
      </c>
      <c r="G59" s="352">
        <v>0</v>
      </c>
      <c r="H59" s="353"/>
      <c r="I59" s="353"/>
      <c r="J59" s="353"/>
    </row>
    <row r="60" spans="1:10" s="342" customFormat="1" ht="60" x14ac:dyDescent="0.2">
      <c r="A60" s="167"/>
      <c r="B60" s="167"/>
      <c r="C60" s="168" t="s">
        <v>22</v>
      </c>
      <c r="D60" s="169" t="s">
        <v>23</v>
      </c>
      <c r="E60" s="170">
        <v>429019.99</v>
      </c>
      <c r="F60" s="351">
        <v>429019.99</v>
      </c>
      <c r="G60" s="352">
        <f>F60/E60</f>
        <v>1</v>
      </c>
      <c r="H60" s="353"/>
      <c r="I60" s="353"/>
      <c r="J60" s="353"/>
    </row>
    <row r="61" spans="1:10" s="350" customFormat="1" ht="15.75" x14ac:dyDescent="0.2">
      <c r="A61" s="164"/>
      <c r="B61" s="164" t="s">
        <v>51</v>
      </c>
      <c r="C61" s="164"/>
      <c r="D61" s="165" t="s">
        <v>52</v>
      </c>
      <c r="E61" s="166">
        <f>SUM(E63:E66)</f>
        <v>433860</v>
      </c>
      <c r="F61" s="347">
        <f>SUM(F63:F66)</f>
        <v>434157.07</v>
      </c>
      <c r="G61" s="348">
        <f>F61/E61</f>
        <v>1.0006847139630295</v>
      </c>
      <c r="H61" s="349"/>
      <c r="I61" s="349"/>
      <c r="J61" s="349"/>
    </row>
    <row r="62" spans="1:10" s="342" customFormat="1" ht="75" x14ac:dyDescent="0.2">
      <c r="A62" s="167"/>
      <c r="B62" s="167"/>
      <c r="C62" s="168"/>
      <c r="D62" s="169" t="s">
        <v>16</v>
      </c>
      <c r="E62" s="170" t="s">
        <v>26</v>
      </c>
      <c r="F62" s="351">
        <v>0</v>
      </c>
      <c r="G62" s="352">
        <v>0</v>
      </c>
      <c r="H62" s="353"/>
      <c r="I62" s="353"/>
      <c r="J62" s="353"/>
    </row>
    <row r="63" spans="1:10" s="342" customFormat="1" x14ac:dyDescent="0.2">
      <c r="A63" s="167"/>
      <c r="B63" s="167"/>
      <c r="C63" s="168" t="s">
        <v>21</v>
      </c>
      <c r="D63" s="169" t="s">
        <v>344</v>
      </c>
      <c r="E63" s="170">
        <v>0</v>
      </c>
      <c r="F63" s="351">
        <v>65.430000000000007</v>
      </c>
      <c r="G63" s="352">
        <v>0</v>
      </c>
      <c r="H63" s="353"/>
      <c r="I63" s="353"/>
      <c r="J63" s="353"/>
    </row>
    <row r="64" spans="1:10" s="342" customFormat="1" x14ac:dyDescent="0.2">
      <c r="A64" s="167"/>
      <c r="B64" s="167"/>
      <c r="C64" s="168" t="s">
        <v>35</v>
      </c>
      <c r="D64" s="169" t="s">
        <v>53</v>
      </c>
      <c r="E64" s="170">
        <v>0</v>
      </c>
      <c r="F64" s="351">
        <v>64</v>
      </c>
      <c r="G64" s="352">
        <v>0</v>
      </c>
      <c r="H64" s="353"/>
      <c r="I64" s="353"/>
      <c r="J64" s="353"/>
    </row>
    <row r="65" spans="1:10" s="342" customFormat="1" ht="60" x14ac:dyDescent="0.2">
      <c r="A65" s="167"/>
      <c r="B65" s="167"/>
      <c r="C65" s="168" t="s">
        <v>22</v>
      </c>
      <c r="D65" s="169" t="s">
        <v>23</v>
      </c>
      <c r="E65" s="170">
        <v>433800</v>
      </c>
      <c r="F65" s="351">
        <v>433798.02</v>
      </c>
      <c r="G65" s="352">
        <f>F65/E65</f>
        <v>0.99999543568464733</v>
      </c>
      <c r="H65" s="353"/>
      <c r="I65" s="353"/>
      <c r="J65" s="353"/>
    </row>
    <row r="66" spans="1:10" s="342" customFormat="1" ht="45" x14ac:dyDescent="0.2">
      <c r="A66" s="167"/>
      <c r="B66" s="167"/>
      <c r="C66" s="168" t="s">
        <v>46</v>
      </c>
      <c r="D66" s="169" t="s">
        <v>47</v>
      </c>
      <c r="E66" s="170">
        <v>60</v>
      </c>
      <c r="F66" s="351">
        <v>229.62</v>
      </c>
      <c r="G66" s="352">
        <f>F66/E66</f>
        <v>3.827</v>
      </c>
      <c r="H66" s="353"/>
      <c r="I66" s="353"/>
      <c r="J66" s="353"/>
    </row>
    <row r="67" spans="1:10" s="350" customFormat="1" ht="15.75" x14ac:dyDescent="0.2">
      <c r="A67" s="164"/>
      <c r="B67" s="164" t="s">
        <v>532</v>
      </c>
      <c r="C67" s="164"/>
      <c r="D67" s="165" t="s">
        <v>57</v>
      </c>
      <c r="E67" s="166">
        <f>E69</f>
        <v>11600</v>
      </c>
      <c r="F67" s="347">
        <f>F69</f>
        <v>11600</v>
      </c>
      <c r="G67" s="348">
        <f>F67/E67</f>
        <v>1</v>
      </c>
      <c r="H67" s="349"/>
      <c r="I67" s="349"/>
      <c r="J67" s="349"/>
    </row>
    <row r="68" spans="1:10" s="342" customFormat="1" ht="75" x14ac:dyDescent="0.2">
      <c r="A68" s="167"/>
      <c r="B68" s="167"/>
      <c r="C68" s="168"/>
      <c r="D68" s="169" t="s">
        <v>16</v>
      </c>
      <c r="E68" s="170">
        <v>0</v>
      </c>
      <c r="F68" s="351">
        <v>0</v>
      </c>
      <c r="G68" s="352">
        <v>0</v>
      </c>
      <c r="H68" s="353"/>
      <c r="I68" s="353"/>
      <c r="J68" s="353"/>
    </row>
    <row r="69" spans="1:10" s="342" customFormat="1" ht="60" x14ac:dyDescent="0.2">
      <c r="A69" s="167"/>
      <c r="B69" s="167"/>
      <c r="C69" s="168" t="s">
        <v>22</v>
      </c>
      <c r="D69" s="169" t="s">
        <v>23</v>
      </c>
      <c r="E69" s="170">
        <v>11600</v>
      </c>
      <c r="F69" s="351">
        <v>11600</v>
      </c>
      <c r="G69" s="352">
        <f>F69/E69</f>
        <v>1</v>
      </c>
      <c r="H69" s="353"/>
      <c r="I69" s="353"/>
      <c r="J69" s="353"/>
    </row>
    <row r="70" spans="1:10" s="382" customFormat="1" ht="15.75" x14ac:dyDescent="0.2">
      <c r="A70" s="172" t="s">
        <v>54</v>
      </c>
      <c r="B70" s="172"/>
      <c r="C70" s="172"/>
      <c r="D70" s="184" t="s">
        <v>55</v>
      </c>
      <c r="E70" s="176">
        <f t="shared" ref="E70:F72" si="2">E72</f>
        <v>0</v>
      </c>
      <c r="F70" s="354">
        <f t="shared" si="2"/>
        <v>0.62</v>
      </c>
      <c r="G70" s="358">
        <v>0</v>
      </c>
      <c r="H70" s="390"/>
      <c r="I70" s="390"/>
      <c r="J70" s="390"/>
    </row>
    <row r="71" spans="1:10" s="383" customFormat="1" ht="75" x14ac:dyDescent="0.2">
      <c r="A71" s="173"/>
      <c r="B71" s="173"/>
      <c r="C71" s="177"/>
      <c r="D71" s="174" t="s">
        <v>16</v>
      </c>
      <c r="E71" s="178">
        <f t="shared" si="2"/>
        <v>0</v>
      </c>
      <c r="F71" s="356">
        <f t="shared" si="2"/>
        <v>0</v>
      </c>
      <c r="G71" s="357">
        <v>0</v>
      </c>
      <c r="H71" s="391"/>
      <c r="I71" s="391"/>
      <c r="J71" s="391"/>
    </row>
    <row r="72" spans="1:10" s="382" customFormat="1" ht="15.75" x14ac:dyDescent="0.2">
      <c r="A72" s="172"/>
      <c r="B72" s="172" t="s">
        <v>56</v>
      </c>
      <c r="C72" s="172"/>
      <c r="D72" s="184" t="s">
        <v>57</v>
      </c>
      <c r="E72" s="176">
        <f t="shared" si="2"/>
        <v>0</v>
      </c>
      <c r="F72" s="354">
        <f t="shared" si="2"/>
        <v>0.62</v>
      </c>
      <c r="G72" s="358">
        <v>0</v>
      </c>
      <c r="H72" s="390"/>
      <c r="I72" s="390"/>
      <c r="J72" s="390"/>
    </row>
    <row r="73" spans="1:10" s="383" customFormat="1" ht="75" x14ac:dyDescent="0.2">
      <c r="A73" s="172"/>
      <c r="B73" s="172"/>
      <c r="C73" s="388"/>
      <c r="D73" s="174" t="s">
        <v>16</v>
      </c>
      <c r="E73" s="191">
        <v>0</v>
      </c>
      <c r="F73" s="359">
        <v>0</v>
      </c>
      <c r="G73" s="360">
        <v>0</v>
      </c>
      <c r="H73" s="391"/>
      <c r="I73" s="391"/>
      <c r="J73" s="391"/>
    </row>
    <row r="74" spans="1:10" s="383" customFormat="1" x14ac:dyDescent="0.2">
      <c r="A74" s="173"/>
      <c r="B74" s="173"/>
      <c r="C74" s="177" t="s">
        <v>21</v>
      </c>
      <c r="D74" s="174" t="s">
        <v>344</v>
      </c>
      <c r="E74" s="178">
        <v>0</v>
      </c>
      <c r="F74" s="356">
        <v>0.62</v>
      </c>
      <c r="G74" s="357">
        <v>0</v>
      </c>
      <c r="H74" s="391"/>
      <c r="I74" s="391"/>
      <c r="J74" s="391"/>
    </row>
    <row r="75" spans="1:10" s="350" customFormat="1" ht="15.75" x14ac:dyDescent="0.2">
      <c r="A75" s="164" t="s">
        <v>58</v>
      </c>
      <c r="B75" s="164"/>
      <c r="C75" s="164"/>
      <c r="D75" s="165" t="s">
        <v>59</v>
      </c>
      <c r="E75" s="166">
        <f>E77+E80+E88</f>
        <v>98859.34</v>
      </c>
      <c r="F75" s="347">
        <f>F77+F80+F88</f>
        <v>120975.54</v>
      </c>
      <c r="G75" s="348">
        <f>F75/E75</f>
        <v>1.2237138139906658</v>
      </c>
      <c r="H75" s="349"/>
      <c r="I75" s="349"/>
      <c r="J75" s="349"/>
    </row>
    <row r="76" spans="1:10" s="342" customFormat="1" ht="75" x14ac:dyDescent="0.2">
      <c r="A76" s="167"/>
      <c r="B76" s="167"/>
      <c r="C76" s="168"/>
      <c r="D76" s="169" t="s">
        <v>16</v>
      </c>
      <c r="E76" s="170">
        <f>E78+E81+E89</f>
        <v>0</v>
      </c>
      <c r="F76" s="351">
        <f>F78+F81+F89</f>
        <v>0</v>
      </c>
      <c r="G76" s="352">
        <v>0</v>
      </c>
      <c r="H76" s="353"/>
      <c r="I76" s="353"/>
      <c r="J76" s="353"/>
    </row>
    <row r="77" spans="1:10" s="350" customFormat="1" ht="15.75" x14ac:dyDescent="0.2">
      <c r="A77" s="164"/>
      <c r="B77" s="164" t="s">
        <v>60</v>
      </c>
      <c r="C77" s="164"/>
      <c r="D77" s="165" t="s">
        <v>61</v>
      </c>
      <c r="E77" s="166">
        <f>E79</f>
        <v>20329</v>
      </c>
      <c r="F77" s="347">
        <f>F79</f>
        <v>20329</v>
      </c>
      <c r="G77" s="348">
        <f>F77/E77</f>
        <v>1</v>
      </c>
      <c r="H77" s="349"/>
      <c r="I77" s="349"/>
      <c r="J77" s="349"/>
    </row>
    <row r="78" spans="1:10" s="342" customFormat="1" ht="75" x14ac:dyDescent="0.2">
      <c r="A78" s="167"/>
      <c r="B78" s="167"/>
      <c r="C78" s="168"/>
      <c r="D78" s="169" t="s">
        <v>16</v>
      </c>
      <c r="E78" s="170" t="s">
        <v>26</v>
      </c>
      <c r="F78" s="351">
        <v>0</v>
      </c>
      <c r="G78" s="352">
        <v>0</v>
      </c>
      <c r="H78" s="353"/>
      <c r="I78" s="353"/>
      <c r="J78" s="353"/>
    </row>
    <row r="79" spans="1:10" s="342" customFormat="1" ht="60" x14ac:dyDescent="0.2">
      <c r="A79" s="167"/>
      <c r="B79" s="167"/>
      <c r="C79" s="168" t="s">
        <v>22</v>
      </c>
      <c r="D79" s="169" t="s">
        <v>23</v>
      </c>
      <c r="E79" s="170">
        <v>20329</v>
      </c>
      <c r="F79" s="351">
        <v>20329</v>
      </c>
      <c r="G79" s="352">
        <f>F79/E79</f>
        <v>1</v>
      </c>
      <c r="H79" s="353"/>
      <c r="I79" s="353"/>
      <c r="J79" s="353"/>
    </row>
    <row r="80" spans="1:10" s="350" customFormat="1" ht="15.75" x14ac:dyDescent="0.2">
      <c r="A80" s="164"/>
      <c r="B80" s="164" t="s">
        <v>62</v>
      </c>
      <c r="C80" s="164"/>
      <c r="D80" s="165" t="s">
        <v>63</v>
      </c>
      <c r="E80" s="166">
        <f>SUM(E82:E87)</f>
        <v>23000</v>
      </c>
      <c r="F80" s="347">
        <f>SUM(F82:F87)</f>
        <v>45116.2</v>
      </c>
      <c r="G80" s="348">
        <f>F80/E80</f>
        <v>1.9615739130434782</v>
      </c>
      <c r="H80" s="349"/>
      <c r="I80" s="349"/>
      <c r="J80" s="349"/>
    </row>
    <row r="81" spans="1:10" s="342" customFormat="1" ht="75" x14ac:dyDescent="0.2">
      <c r="A81" s="167"/>
      <c r="B81" s="167"/>
      <c r="C81" s="168"/>
      <c r="D81" s="169" t="s">
        <v>16</v>
      </c>
      <c r="E81" s="170">
        <f>0</f>
        <v>0</v>
      </c>
      <c r="F81" s="351">
        <f>0</f>
        <v>0</v>
      </c>
      <c r="G81" s="352">
        <v>0</v>
      </c>
      <c r="H81" s="353"/>
      <c r="I81" s="353"/>
      <c r="J81" s="353"/>
    </row>
    <row r="82" spans="1:10" s="342" customFormat="1" x14ac:dyDescent="0.2">
      <c r="A82" s="167"/>
      <c r="B82" s="167"/>
      <c r="C82" s="168" t="s">
        <v>19</v>
      </c>
      <c r="D82" s="169" t="s">
        <v>20</v>
      </c>
      <c r="E82" s="170">
        <v>2000</v>
      </c>
      <c r="F82" s="351">
        <v>1660</v>
      </c>
      <c r="G82" s="352">
        <f>F82/E82</f>
        <v>0.83</v>
      </c>
      <c r="H82" s="353"/>
      <c r="I82" s="353"/>
      <c r="J82" s="353"/>
    </row>
    <row r="83" spans="1:10" s="342" customFormat="1" x14ac:dyDescent="0.2">
      <c r="A83" s="167"/>
      <c r="B83" s="167"/>
      <c r="C83" s="168" t="s">
        <v>44</v>
      </c>
      <c r="D83" s="169" t="s">
        <v>45</v>
      </c>
      <c r="E83" s="170">
        <v>11000</v>
      </c>
      <c r="F83" s="351">
        <v>11090.85</v>
      </c>
      <c r="G83" s="352">
        <f>F83/E83</f>
        <v>1.0082590909090909</v>
      </c>
      <c r="H83" s="353"/>
      <c r="I83" s="353"/>
      <c r="J83" s="353"/>
    </row>
    <row r="84" spans="1:10" s="342" customFormat="1" x14ac:dyDescent="0.2">
      <c r="A84" s="167"/>
      <c r="B84" s="167"/>
      <c r="C84" s="168" t="s">
        <v>21</v>
      </c>
      <c r="D84" s="169" t="s">
        <v>344</v>
      </c>
      <c r="E84" s="170">
        <v>0</v>
      </c>
      <c r="F84" s="351">
        <v>6063.85</v>
      </c>
      <c r="G84" s="352">
        <v>0</v>
      </c>
      <c r="H84" s="353"/>
      <c r="I84" s="353"/>
      <c r="J84" s="353"/>
    </row>
    <row r="85" spans="1:10" s="342" customFormat="1" x14ac:dyDescent="0.2">
      <c r="A85" s="167"/>
      <c r="B85" s="167"/>
      <c r="C85" s="168" t="s">
        <v>454</v>
      </c>
      <c r="D85" s="169" t="s">
        <v>455</v>
      </c>
      <c r="E85" s="170">
        <v>0</v>
      </c>
      <c r="F85" s="351">
        <v>5360.72</v>
      </c>
      <c r="G85" s="352">
        <v>0</v>
      </c>
      <c r="H85" s="353"/>
      <c r="I85" s="353"/>
      <c r="J85" s="353"/>
    </row>
    <row r="86" spans="1:10" s="342" customFormat="1" x14ac:dyDescent="0.2">
      <c r="A86" s="167"/>
      <c r="B86" s="167"/>
      <c r="C86" s="168" t="s">
        <v>456</v>
      </c>
      <c r="D86" s="169" t="s">
        <v>626</v>
      </c>
      <c r="E86" s="170">
        <v>0</v>
      </c>
      <c r="F86" s="351">
        <v>24.6</v>
      </c>
      <c r="G86" s="352">
        <v>0</v>
      </c>
      <c r="H86" s="353"/>
      <c r="I86" s="353"/>
      <c r="J86" s="353"/>
    </row>
    <row r="87" spans="1:10" s="342" customFormat="1" x14ac:dyDescent="0.2">
      <c r="A87" s="167"/>
      <c r="B87" s="167"/>
      <c r="C87" s="168" t="s">
        <v>35</v>
      </c>
      <c r="D87" s="169" t="s">
        <v>36</v>
      </c>
      <c r="E87" s="170">
        <v>10000</v>
      </c>
      <c r="F87" s="351">
        <v>20916.18</v>
      </c>
      <c r="G87" s="352">
        <f>F87/E87</f>
        <v>2.091618</v>
      </c>
      <c r="H87" s="353"/>
      <c r="I87" s="353"/>
      <c r="J87" s="353"/>
    </row>
    <row r="88" spans="1:10" s="350" customFormat="1" ht="15.75" x14ac:dyDescent="0.2">
      <c r="A88" s="164"/>
      <c r="B88" s="164" t="s">
        <v>64</v>
      </c>
      <c r="C88" s="164"/>
      <c r="D88" s="165" t="s">
        <v>65</v>
      </c>
      <c r="E88" s="166">
        <f>SUM(E90:E91)</f>
        <v>55530.34</v>
      </c>
      <c r="F88" s="347">
        <f>SUM(F90:F91)</f>
        <v>55530.34</v>
      </c>
      <c r="G88" s="348">
        <f>F88/E88</f>
        <v>1</v>
      </c>
      <c r="H88" s="349"/>
      <c r="I88" s="349"/>
      <c r="J88" s="349"/>
    </row>
    <row r="89" spans="1:10" s="342" customFormat="1" ht="75" x14ac:dyDescent="0.2">
      <c r="A89" s="167"/>
      <c r="B89" s="167"/>
      <c r="C89" s="168"/>
      <c r="D89" s="169" t="s">
        <v>16</v>
      </c>
      <c r="E89" s="170" t="s">
        <v>26</v>
      </c>
      <c r="F89" s="351">
        <v>0</v>
      </c>
      <c r="G89" s="352">
        <v>0</v>
      </c>
      <c r="H89" s="353"/>
      <c r="I89" s="353"/>
      <c r="J89" s="353"/>
    </row>
    <row r="90" spans="1:10" s="342" customFormat="1" ht="60" x14ac:dyDescent="0.2">
      <c r="A90" s="167"/>
      <c r="B90" s="167"/>
      <c r="C90" s="168" t="s">
        <v>22</v>
      </c>
      <c r="D90" s="169" t="s">
        <v>23</v>
      </c>
      <c r="E90" s="170">
        <v>35328.839999999997</v>
      </c>
      <c r="F90" s="351">
        <v>35328.839999999997</v>
      </c>
      <c r="G90" s="352">
        <f>F90/E90</f>
        <v>1</v>
      </c>
      <c r="H90" s="353"/>
      <c r="I90" s="353"/>
      <c r="J90" s="353"/>
    </row>
    <row r="91" spans="1:10" s="342" customFormat="1" ht="60" x14ac:dyDescent="0.2">
      <c r="A91" s="167"/>
      <c r="B91" s="167"/>
      <c r="C91" s="168" t="s">
        <v>66</v>
      </c>
      <c r="D91" s="169" t="s">
        <v>67</v>
      </c>
      <c r="E91" s="170">
        <v>20201.5</v>
      </c>
      <c r="F91" s="351">
        <v>20201.5</v>
      </c>
      <c r="G91" s="352">
        <f>F91/E91</f>
        <v>1</v>
      </c>
      <c r="H91" s="353"/>
      <c r="I91" s="353"/>
      <c r="J91" s="353"/>
    </row>
    <row r="92" spans="1:10" s="350" customFormat="1" ht="31.5" x14ac:dyDescent="0.2">
      <c r="A92" s="164" t="s">
        <v>637</v>
      </c>
      <c r="B92" s="164"/>
      <c r="C92" s="164"/>
      <c r="D92" s="165" t="s">
        <v>639</v>
      </c>
      <c r="E92" s="166">
        <f>E94</f>
        <v>78207</v>
      </c>
      <c r="F92" s="347">
        <f>F94</f>
        <v>77897.06</v>
      </c>
      <c r="G92" s="348">
        <f>F92/E92</f>
        <v>0.99603692764074825</v>
      </c>
      <c r="H92" s="349"/>
      <c r="I92" s="349"/>
      <c r="J92" s="349"/>
    </row>
    <row r="93" spans="1:10" s="342" customFormat="1" ht="75" x14ac:dyDescent="0.2">
      <c r="A93" s="167"/>
      <c r="B93" s="167"/>
      <c r="C93" s="168"/>
      <c r="D93" s="169" t="s">
        <v>16</v>
      </c>
      <c r="E93" s="170" t="s">
        <v>26</v>
      </c>
      <c r="F93" s="351">
        <v>0</v>
      </c>
      <c r="G93" s="352">
        <v>0</v>
      </c>
      <c r="H93" s="353"/>
      <c r="I93" s="353"/>
      <c r="J93" s="353"/>
    </row>
    <row r="94" spans="1:10" s="350" customFormat="1" ht="63" x14ac:dyDescent="0.2">
      <c r="A94" s="164"/>
      <c r="B94" s="164" t="s">
        <v>638</v>
      </c>
      <c r="C94" s="164"/>
      <c r="D94" s="165" t="s">
        <v>640</v>
      </c>
      <c r="E94" s="166">
        <f>E96</f>
        <v>78207</v>
      </c>
      <c r="F94" s="347">
        <f>F96</f>
        <v>77897.06</v>
      </c>
      <c r="G94" s="348">
        <f>F94/E94</f>
        <v>0.99603692764074825</v>
      </c>
      <c r="H94" s="349"/>
      <c r="I94" s="349"/>
      <c r="J94" s="349"/>
    </row>
    <row r="95" spans="1:10" s="342" customFormat="1" ht="75" x14ac:dyDescent="0.2">
      <c r="A95" s="167"/>
      <c r="B95" s="167"/>
      <c r="C95" s="168"/>
      <c r="D95" s="169" t="s">
        <v>16</v>
      </c>
      <c r="E95" s="170" t="s">
        <v>26</v>
      </c>
      <c r="F95" s="351">
        <v>0</v>
      </c>
      <c r="G95" s="352">
        <v>0</v>
      </c>
      <c r="H95" s="353"/>
      <c r="I95" s="353"/>
      <c r="J95" s="353"/>
    </row>
    <row r="96" spans="1:10" s="342" customFormat="1" ht="60" x14ac:dyDescent="0.2">
      <c r="A96" s="167"/>
      <c r="B96" s="167"/>
      <c r="C96" s="168" t="s">
        <v>22</v>
      </c>
      <c r="D96" s="169" t="s">
        <v>23</v>
      </c>
      <c r="E96" s="170">
        <v>78207</v>
      </c>
      <c r="F96" s="351">
        <v>77897.06</v>
      </c>
      <c r="G96" s="352">
        <f>F96/E96</f>
        <v>0.99603692764074825</v>
      </c>
      <c r="H96" s="353"/>
      <c r="I96" s="353"/>
      <c r="J96" s="353"/>
    </row>
    <row r="97" spans="1:10" s="350" customFormat="1" ht="15.75" x14ac:dyDescent="0.2">
      <c r="A97" s="164" t="s">
        <v>488</v>
      </c>
      <c r="B97" s="164"/>
      <c r="C97" s="164"/>
      <c r="D97" s="165" t="s">
        <v>489</v>
      </c>
      <c r="E97" s="166">
        <f>E99+E102</f>
        <v>55351.4</v>
      </c>
      <c r="F97" s="347">
        <f>F99+F102</f>
        <v>55351.4</v>
      </c>
      <c r="G97" s="348">
        <f>F97/E97</f>
        <v>1</v>
      </c>
      <c r="H97" s="349"/>
      <c r="I97" s="349"/>
      <c r="J97" s="349"/>
    </row>
    <row r="98" spans="1:10" s="342" customFormat="1" ht="75" x14ac:dyDescent="0.2">
      <c r="A98" s="167"/>
      <c r="B98" s="167"/>
      <c r="C98" s="168"/>
      <c r="D98" s="169" t="s">
        <v>16</v>
      </c>
      <c r="E98" s="170" t="s">
        <v>26</v>
      </c>
      <c r="F98" s="351">
        <v>0</v>
      </c>
      <c r="G98" s="352">
        <v>0</v>
      </c>
      <c r="H98" s="353"/>
      <c r="I98" s="353"/>
      <c r="J98" s="353"/>
    </row>
    <row r="99" spans="1:10" s="350" customFormat="1" ht="15.75" x14ac:dyDescent="0.2">
      <c r="A99" s="164"/>
      <c r="B99" s="164" t="s">
        <v>533</v>
      </c>
      <c r="C99" s="164"/>
      <c r="D99" s="165" t="s">
        <v>534</v>
      </c>
      <c r="E99" s="166">
        <f>E101</f>
        <v>5851.4</v>
      </c>
      <c r="F99" s="347">
        <f>F101</f>
        <v>5851.4</v>
      </c>
      <c r="G99" s="348">
        <f>F99/E99</f>
        <v>1</v>
      </c>
      <c r="H99" s="349"/>
      <c r="I99" s="349"/>
      <c r="J99" s="349"/>
    </row>
    <row r="100" spans="1:10" s="342" customFormat="1" ht="75" x14ac:dyDescent="0.2">
      <c r="A100" s="167"/>
      <c r="B100" s="167"/>
      <c r="C100" s="168"/>
      <c r="D100" s="169" t="s">
        <v>16</v>
      </c>
      <c r="E100" s="170" t="s">
        <v>26</v>
      </c>
      <c r="F100" s="351">
        <v>0</v>
      </c>
      <c r="G100" s="352">
        <v>0</v>
      </c>
      <c r="H100" s="353"/>
      <c r="I100" s="353"/>
      <c r="J100" s="353"/>
    </row>
    <row r="101" spans="1:10" s="342" customFormat="1" ht="60" x14ac:dyDescent="0.2">
      <c r="A101" s="167"/>
      <c r="B101" s="167"/>
      <c r="C101" s="168" t="s">
        <v>22</v>
      </c>
      <c r="D101" s="169" t="s">
        <v>23</v>
      </c>
      <c r="E101" s="170">
        <v>5851.4</v>
      </c>
      <c r="F101" s="351">
        <v>5851.4</v>
      </c>
      <c r="G101" s="352">
        <f>F101/E101</f>
        <v>1</v>
      </c>
      <c r="H101" s="353"/>
      <c r="I101" s="353"/>
      <c r="J101" s="353"/>
    </row>
    <row r="102" spans="1:10" s="350" customFormat="1" ht="15.75" x14ac:dyDescent="0.2">
      <c r="A102" s="164"/>
      <c r="B102" s="164" t="s">
        <v>490</v>
      </c>
      <c r="C102" s="164"/>
      <c r="D102" s="165" t="s">
        <v>57</v>
      </c>
      <c r="E102" s="166">
        <f>E104</f>
        <v>49500</v>
      </c>
      <c r="F102" s="347">
        <f>F104</f>
        <v>49500</v>
      </c>
      <c r="G102" s="348">
        <f>F102/E102</f>
        <v>1</v>
      </c>
      <c r="H102" s="349"/>
      <c r="I102" s="349"/>
      <c r="J102" s="349"/>
    </row>
    <row r="103" spans="1:10" s="342" customFormat="1" ht="75" x14ac:dyDescent="0.2">
      <c r="A103" s="167"/>
      <c r="B103" s="167"/>
      <c r="C103" s="168"/>
      <c r="D103" s="169" t="s">
        <v>16</v>
      </c>
      <c r="E103" s="170" t="s">
        <v>26</v>
      </c>
      <c r="F103" s="351">
        <v>0</v>
      </c>
      <c r="G103" s="352">
        <v>0</v>
      </c>
      <c r="H103" s="353"/>
      <c r="I103" s="353"/>
      <c r="J103" s="353"/>
    </row>
    <row r="104" spans="1:10" s="342" customFormat="1" ht="60" x14ac:dyDescent="0.2">
      <c r="A104" s="167"/>
      <c r="B104" s="167"/>
      <c r="C104" s="168" t="s">
        <v>22</v>
      </c>
      <c r="D104" s="169" t="s">
        <v>23</v>
      </c>
      <c r="E104" s="170">
        <v>49500</v>
      </c>
      <c r="F104" s="351">
        <v>49500</v>
      </c>
      <c r="G104" s="352">
        <f>F104/E104</f>
        <v>1</v>
      </c>
      <c r="H104" s="353"/>
      <c r="I104" s="353"/>
      <c r="J104" s="353"/>
    </row>
    <row r="105" spans="1:10" s="350" customFormat="1" ht="31.5" x14ac:dyDescent="0.2">
      <c r="A105" s="164" t="s">
        <v>68</v>
      </c>
      <c r="B105" s="164"/>
      <c r="C105" s="164"/>
      <c r="D105" s="165" t="s">
        <v>69</v>
      </c>
      <c r="E105" s="166">
        <f>E107+E112</f>
        <v>6634590</v>
      </c>
      <c r="F105" s="347">
        <f>F107+F112</f>
        <v>6636705.4500000002</v>
      </c>
      <c r="G105" s="348">
        <f>F105/E105</f>
        <v>1.0003188516547368</v>
      </c>
      <c r="H105" s="349"/>
      <c r="I105" s="349"/>
      <c r="J105" s="349"/>
    </row>
    <row r="106" spans="1:10" s="342" customFormat="1" ht="75" x14ac:dyDescent="0.2">
      <c r="A106" s="167"/>
      <c r="B106" s="167"/>
      <c r="C106" s="168"/>
      <c r="D106" s="169" t="s">
        <v>16</v>
      </c>
      <c r="E106" s="170" t="s">
        <v>26</v>
      </c>
      <c r="F106" s="351">
        <v>0</v>
      </c>
      <c r="G106" s="352">
        <v>0</v>
      </c>
      <c r="H106" s="353"/>
      <c r="I106" s="353"/>
      <c r="J106" s="353"/>
    </row>
    <row r="107" spans="1:10" s="350" customFormat="1" ht="15.75" x14ac:dyDescent="0.2">
      <c r="A107" s="164"/>
      <c r="B107" s="164" t="s">
        <v>70</v>
      </c>
      <c r="C107" s="164"/>
      <c r="D107" s="165" t="s">
        <v>71</v>
      </c>
      <c r="E107" s="166">
        <f>SUM(E109:E111)</f>
        <v>6619590</v>
      </c>
      <c r="F107" s="347">
        <f>SUM(F109:F111)</f>
        <v>6621705.4500000002</v>
      </c>
      <c r="G107" s="348">
        <f>F107/E107</f>
        <v>1.0003195741730229</v>
      </c>
      <c r="H107" s="349"/>
      <c r="I107" s="349"/>
      <c r="J107" s="349"/>
    </row>
    <row r="108" spans="1:10" s="342" customFormat="1" ht="75" x14ac:dyDescent="0.2">
      <c r="A108" s="167"/>
      <c r="B108" s="167"/>
      <c r="C108" s="168"/>
      <c r="D108" s="169" t="s">
        <v>16</v>
      </c>
      <c r="E108" s="170" t="s">
        <v>26</v>
      </c>
      <c r="F108" s="351">
        <v>0</v>
      </c>
      <c r="G108" s="352">
        <v>0</v>
      </c>
      <c r="H108" s="353"/>
      <c r="I108" s="353"/>
      <c r="J108" s="353"/>
    </row>
    <row r="109" spans="1:10" s="350" customFormat="1" x14ac:dyDescent="0.2">
      <c r="A109" s="167"/>
      <c r="B109" s="167"/>
      <c r="C109" s="193" t="s">
        <v>21</v>
      </c>
      <c r="D109" s="194" t="s">
        <v>344</v>
      </c>
      <c r="E109" s="195">
        <v>0</v>
      </c>
      <c r="F109" s="361">
        <v>2022.33</v>
      </c>
      <c r="G109" s="362">
        <v>0</v>
      </c>
      <c r="H109" s="349"/>
      <c r="I109" s="349"/>
      <c r="J109" s="349"/>
    </row>
    <row r="110" spans="1:10" s="342" customFormat="1" ht="60" x14ac:dyDescent="0.2">
      <c r="A110" s="167"/>
      <c r="B110" s="167"/>
      <c r="C110" s="168" t="s">
        <v>22</v>
      </c>
      <c r="D110" s="169" t="s">
        <v>23</v>
      </c>
      <c r="E110" s="170">
        <v>6619490</v>
      </c>
      <c r="F110" s="351">
        <v>6619490</v>
      </c>
      <c r="G110" s="352">
        <f>F110/E110</f>
        <v>1</v>
      </c>
      <c r="H110" s="353"/>
      <c r="I110" s="353"/>
      <c r="J110" s="353"/>
    </row>
    <row r="111" spans="1:10" s="342" customFormat="1" ht="45" x14ac:dyDescent="0.2">
      <c r="A111" s="167"/>
      <c r="B111" s="167"/>
      <c r="C111" s="168" t="s">
        <v>46</v>
      </c>
      <c r="D111" s="169" t="s">
        <v>47</v>
      </c>
      <c r="E111" s="170">
        <v>100</v>
      </c>
      <c r="F111" s="351">
        <v>193.12</v>
      </c>
      <c r="G111" s="352">
        <f>F111/E111</f>
        <v>1.9312</v>
      </c>
      <c r="H111" s="353"/>
      <c r="I111" s="353"/>
      <c r="J111" s="353"/>
    </row>
    <row r="112" spans="1:10" s="350" customFormat="1" ht="15.75" x14ac:dyDescent="0.2">
      <c r="A112" s="164"/>
      <c r="B112" s="164" t="s">
        <v>641</v>
      </c>
      <c r="C112" s="164"/>
      <c r="D112" s="165" t="s">
        <v>169</v>
      </c>
      <c r="E112" s="166">
        <f>E114</f>
        <v>15000</v>
      </c>
      <c r="F112" s="347">
        <f>F114</f>
        <v>15000</v>
      </c>
      <c r="G112" s="348">
        <f>F112/E112</f>
        <v>1</v>
      </c>
      <c r="H112" s="349"/>
      <c r="I112" s="349"/>
      <c r="J112" s="349"/>
    </row>
    <row r="113" spans="1:10" s="342" customFormat="1" ht="75" x14ac:dyDescent="0.2">
      <c r="A113" s="167"/>
      <c r="B113" s="167"/>
      <c r="C113" s="168"/>
      <c r="D113" s="169" t="s">
        <v>16</v>
      </c>
      <c r="E113" s="170" t="s">
        <v>26</v>
      </c>
      <c r="F113" s="351">
        <v>0</v>
      </c>
      <c r="G113" s="352">
        <v>0</v>
      </c>
      <c r="H113" s="353"/>
      <c r="I113" s="353"/>
      <c r="J113" s="353"/>
    </row>
    <row r="114" spans="1:10" s="342" customFormat="1" ht="60" x14ac:dyDescent="0.2">
      <c r="A114" s="167"/>
      <c r="B114" s="167"/>
      <c r="C114" s="168" t="s">
        <v>22</v>
      </c>
      <c r="D114" s="169" t="s">
        <v>23</v>
      </c>
      <c r="E114" s="170">
        <v>15000</v>
      </c>
      <c r="F114" s="351">
        <v>15000</v>
      </c>
      <c r="G114" s="352">
        <f>F114/E114</f>
        <v>1</v>
      </c>
      <c r="H114" s="353"/>
      <c r="I114" s="353"/>
      <c r="J114" s="353"/>
    </row>
    <row r="115" spans="1:10" s="393" customFormat="1" ht="15.75" x14ac:dyDescent="0.25">
      <c r="A115" s="164" t="s">
        <v>354</v>
      </c>
      <c r="B115" s="164"/>
      <c r="C115" s="389"/>
      <c r="D115" s="196" t="s">
        <v>355</v>
      </c>
      <c r="E115" s="197">
        <f>E117</f>
        <v>313020</v>
      </c>
      <c r="F115" s="363">
        <f>F117</f>
        <v>311707.15999999997</v>
      </c>
      <c r="G115" s="364">
        <f>F115/E115</f>
        <v>0.99580589099738026</v>
      </c>
      <c r="H115" s="392"/>
      <c r="I115" s="392"/>
      <c r="J115" s="392"/>
    </row>
    <row r="116" spans="1:10" s="342" customFormat="1" ht="75" x14ac:dyDescent="0.2">
      <c r="A116" s="167"/>
      <c r="B116" s="167"/>
      <c r="C116" s="168"/>
      <c r="D116" s="169" t="s">
        <v>16</v>
      </c>
      <c r="E116" s="170">
        <v>0</v>
      </c>
      <c r="F116" s="351">
        <v>0</v>
      </c>
      <c r="G116" s="352">
        <v>0</v>
      </c>
      <c r="H116" s="353"/>
      <c r="I116" s="353"/>
      <c r="J116" s="353"/>
    </row>
    <row r="117" spans="1:10" s="395" customFormat="1" ht="15.75" x14ac:dyDescent="0.25">
      <c r="A117" s="164"/>
      <c r="B117" s="164" t="s">
        <v>356</v>
      </c>
      <c r="C117" s="164"/>
      <c r="D117" s="165" t="s">
        <v>357</v>
      </c>
      <c r="E117" s="166">
        <f>E119</f>
        <v>313020</v>
      </c>
      <c r="F117" s="347">
        <f>F119</f>
        <v>311707.15999999997</v>
      </c>
      <c r="G117" s="348">
        <f>F117/E117</f>
        <v>0.99580589099738026</v>
      </c>
      <c r="H117" s="394"/>
      <c r="I117" s="394"/>
      <c r="J117" s="394"/>
    </row>
    <row r="118" spans="1:10" s="342" customFormat="1" ht="75" x14ac:dyDescent="0.2">
      <c r="A118" s="167"/>
      <c r="B118" s="167"/>
      <c r="C118" s="168"/>
      <c r="D118" s="169" t="s">
        <v>16</v>
      </c>
      <c r="E118" s="170">
        <v>0</v>
      </c>
      <c r="F118" s="351">
        <v>0</v>
      </c>
      <c r="G118" s="352">
        <v>0</v>
      </c>
      <c r="H118" s="353"/>
      <c r="I118" s="353"/>
      <c r="J118" s="353"/>
    </row>
    <row r="119" spans="1:10" s="342" customFormat="1" ht="60" x14ac:dyDescent="0.2">
      <c r="A119" s="167"/>
      <c r="B119" s="167"/>
      <c r="C119" s="168" t="s">
        <v>22</v>
      </c>
      <c r="D119" s="169" t="s">
        <v>23</v>
      </c>
      <c r="E119" s="170">
        <v>313020</v>
      </c>
      <c r="F119" s="351">
        <v>311707.15999999997</v>
      </c>
      <c r="G119" s="352">
        <f>F119/E119</f>
        <v>0.99580589099738026</v>
      </c>
      <c r="H119" s="353"/>
      <c r="I119" s="353"/>
      <c r="J119" s="353"/>
    </row>
    <row r="120" spans="1:10" s="350" customFormat="1" ht="63" x14ac:dyDescent="0.2">
      <c r="A120" s="164" t="s">
        <v>72</v>
      </c>
      <c r="B120" s="164"/>
      <c r="C120" s="164"/>
      <c r="D120" s="165" t="s">
        <v>73</v>
      </c>
      <c r="E120" s="166">
        <f>E122+E128</f>
        <v>23532201</v>
      </c>
      <c r="F120" s="347">
        <f>F122+F128</f>
        <v>24268827.699999999</v>
      </c>
      <c r="G120" s="348">
        <f>F120/E120</f>
        <v>1.0313029240231291</v>
      </c>
      <c r="H120" s="349"/>
      <c r="I120" s="349"/>
      <c r="J120" s="349"/>
    </row>
    <row r="121" spans="1:10" s="342" customFormat="1" ht="75" x14ac:dyDescent="0.2">
      <c r="A121" s="167"/>
      <c r="B121" s="167"/>
      <c r="C121" s="168"/>
      <c r="D121" s="169" t="s">
        <v>16</v>
      </c>
      <c r="E121" s="170" t="s">
        <v>26</v>
      </c>
      <c r="F121" s="351">
        <v>0</v>
      </c>
      <c r="G121" s="352">
        <v>0</v>
      </c>
      <c r="H121" s="353"/>
      <c r="I121" s="353"/>
      <c r="J121" s="353"/>
    </row>
    <row r="122" spans="1:10" s="350" customFormat="1" ht="47.25" x14ac:dyDescent="0.2">
      <c r="A122" s="164"/>
      <c r="B122" s="164" t="s">
        <v>74</v>
      </c>
      <c r="C122" s="164"/>
      <c r="D122" s="165" t="s">
        <v>75</v>
      </c>
      <c r="E122" s="166">
        <f>SUM(E124:E127)</f>
        <v>5994864</v>
      </c>
      <c r="F122" s="347">
        <f>SUM(F124:F127)</f>
        <v>5543812.5899999999</v>
      </c>
      <c r="G122" s="348">
        <f>F122/E122</f>
        <v>0.92476035986804705</v>
      </c>
      <c r="H122" s="349"/>
      <c r="I122" s="349"/>
      <c r="J122" s="349"/>
    </row>
    <row r="123" spans="1:10" s="342" customFormat="1" ht="75" x14ac:dyDescent="0.2">
      <c r="A123" s="167"/>
      <c r="B123" s="167"/>
      <c r="C123" s="168"/>
      <c r="D123" s="169" t="s">
        <v>16</v>
      </c>
      <c r="E123" s="170" t="s">
        <v>26</v>
      </c>
      <c r="F123" s="351">
        <v>0</v>
      </c>
      <c r="G123" s="352">
        <v>0</v>
      </c>
      <c r="H123" s="353"/>
      <c r="I123" s="353"/>
      <c r="J123" s="353"/>
    </row>
    <row r="124" spans="1:10" s="350" customFormat="1" x14ac:dyDescent="0.2">
      <c r="A124" s="167"/>
      <c r="B124" s="167"/>
      <c r="C124" s="193" t="s">
        <v>76</v>
      </c>
      <c r="D124" s="194" t="s">
        <v>77</v>
      </c>
      <c r="E124" s="195">
        <v>4000000</v>
      </c>
      <c r="F124" s="361">
        <v>3523486</v>
      </c>
      <c r="G124" s="362">
        <f>F124/E124</f>
        <v>0.88087150000000003</v>
      </c>
      <c r="H124" s="349"/>
      <c r="I124" s="349"/>
      <c r="J124" s="349"/>
    </row>
    <row r="125" spans="1:10" s="350" customFormat="1" x14ac:dyDescent="0.2">
      <c r="A125" s="167"/>
      <c r="B125" s="167"/>
      <c r="C125" s="193" t="s">
        <v>491</v>
      </c>
      <c r="D125" s="194" t="s">
        <v>492</v>
      </c>
      <c r="E125" s="195">
        <v>764864</v>
      </c>
      <c r="F125" s="361">
        <v>764862.97</v>
      </c>
      <c r="G125" s="362">
        <f>F125/E125</f>
        <v>0.99999865335536775</v>
      </c>
      <c r="H125" s="349"/>
      <c r="I125" s="349"/>
      <c r="J125" s="349"/>
    </row>
    <row r="126" spans="1:10" s="342" customFormat="1" ht="45" x14ac:dyDescent="0.2">
      <c r="A126" s="167"/>
      <c r="B126" s="167"/>
      <c r="C126" s="168" t="s">
        <v>78</v>
      </c>
      <c r="D126" s="169" t="s">
        <v>79</v>
      </c>
      <c r="E126" s="170">
        <v>1220000</v>
      </c>
      <c r="F126" s="351">
        <v>1232696.96</v>
      </c>
      <c r="G126" s="352">
        <f>F126/E126</f>
        <v>1.0104073442622949</v>
      </c>
      <c r="H126" s="353"/>
      <c r="I126" s="353"/>
      <c r="J126" s="353"/>
    </row>
    <row r="127" spans="1:10" s="342" customFormat="1" x14ac:dyDescent="0.2">
      <c r="A127" s="167"/>
      <c r="B127" s="167"/>
      <c r="C127" s="168" t="s">
        <v>80</v>
      </c>
      <c r="D127" s="169" t="s">
        <v>81</v>
      </c>
      <c r="E127" s="170">
        <v>10000</v>
      </c>
      <c r="F127" s="351">
        <v>22766.66</v>
      </c>
      <c r="G127" s="352">
        <f>F127/E127</f>
        <v>2.2766660000000001</v>
      </c>
      <c r="H127" s="353"/>
      <c r="I127" s="353"/>
      <c r="J127" s="353"/>
    </row>
    <row r="128" spans="1:10" s="350" customFormat="1" ht="31.5" x14ac:dyDescent="0.2">
      <c r="A128" s="164"/>
      <c r="B128" s="164" t="s">
        <v>82</v>
      </c>
      <c r="C128" s="164"/>
      <c r="D128" s="165" t="s">
        <v>83</v>
      </c>
      <c r="E128" s="166">
        <f>SUM(E130:E131)</f>
        <v>17537337</v>
      </c>
      <c r="F128" s="347">
        <f>SUM(F130:F131)</f>
        <v>18725015.109999999</v>
      </c>
      <c r="G128" s="348">
        <f>F128/E128</f>
        <v>1.0677228310090636</v>
      </c>
      <c r="H128" s="349"/>
      <c r="I128" s="349"/>
      <c r="J128" s="349"/>
    </row>
    <row r="129" spans="1:10" s="342" customFormat="1" ht="75" x14ac:dyDescent="0.2">
      <c r="A129" s="167"/>
      <c r="B129" s="167"/>
      <c r="C129" s="168"/>
      <c r="D129" s="169" t="s">
        <v>16</v>
      </c>
      <c r="E129" s="170" t="s">
        <v>26</v>
      </c>
      <c r="F129" s="351">
        <v>0</v>
      </c>
      <c r="G129" s="352">
        <v>0</v>
      </c>
      <c r="H129" s="353"/>
      <c r="I129" s="353"/>
      <c r="J129" s="353"/>
    </row>
    <row r="130" spans="1:10" s="342" customFormat="1" x14ac:dyDescent="0.2">
      <c r="A130" s="167"/>
      <c r="B130" s="167"/>
      <c r="C130" s="168" t="s">
        <v>84</v>
      </c>
      <c r="D130" s="169" t="s">
        <v>346</v>
      </c>
      <c r="E130" s="170">
        <v>16887337</v>
      </c>
      <c r="F130" s="351">
        <v>17960504</v>
      </c>
      <c r="G130" s="352">
        <f>F130/E130</f>
        <v>1.063548622260573</v>
      </c>
      <c r="H130" s="353"/>
      <c r="I130" s="353"/>
      <c r="J130" s="353"/>
    </row>
    <row r="131" spans="1:10" s="342" customFormat="1" x14ac:dyDescent="0.2">
      <c r="A131" s="167"/>
      <c r="B131" s="167"/>
      <c r="C131" s="168" t="s">
        <v>85</v>
      </c>
      <c r="D131" s="169" t="s">
        <v>347</v>
      </c>
      <c r="E131" s="170">
        <v>650000</v>
      </c>
      <c r="F131" s="351">
        <v>764511.11</v>
      </c>
      <c r="G131" s="352">
        <f>F131/E131</f>
        <v>1.1761709384615384</v>
      </c>
      <c r="H131" s="353"/>
      <c r="I131" s="353"/>
      <c r="J131" s="353"/>
    </row>
    <row r="132" spans="1:10" s="350" customFormat="1" ht="15.75" x14ac:dyDescent="0.2">
      <c r="A132" s="164" t="s">
        <v>86</v>
      </c>
      <c r="B132" s="164"/>
      <c r="C132" s="164"/>
      <c r="D132" s="165" t="s">
        <v>87</v>
      </c>
      <c r="E132" s="166">
        <f>SUM(E134+E137+E140+E143+E146)</f>
        <v>76617186</v>
      </c>
      <c r="F132" s="347">
        <f>F134+F137+F140+F143+F146</f>
        <v>77030876.489999995</v>
      </c>
      <c r="G132" s="348">
        <f>F132/E132</f>
        <v>1.0053994477165997</v>
      </c>
      <c r="H132" s="349"/>
      <c r="I132" s="349"/>
      <c r="J132" s="349"/>
    </row>
    <row r="133" spans="1:10" s="342" customFormat="1" ht="75" x14ac:dyDescent="0.2">
      <c r="A133" s="167"/>
      <c r="B133" s="167"/>
      <c r="C133" s="168"/>
      <c r="D133" s="169" t="s">
        <v>16</v>
      </c>
      <c r="E133" s="170" t="s">
        <v>26</v>
      </c>
      <c r="F133" s="351">
        <v>0</v>
      </c>
      <c r="G133" s="352">
        <v>0</v>
      </c>
      <c r="H133" s="353"/>
      <c r="I133" s="353"/>
      <c r="J133" s="353"/>
    </row>
    <row r="134" spans="1:10" s="350" customFormat="1" ht="31.5" x14ac:dyDescent="0.2">
      <c r="A134" s="164"/>
      <c r="B134" s="164" t="s">
        <v>88</v>
      </c>
      <c r="C134" s="164"/>
      <c r="D134" s="165" t="s">
        <v>89</v>
      </c>
      <c r="E134" s="166">
        <f>E136</f>
        <v>58553709</v>
      </c>
      <c r="F134" s="347">
        <f>F136</f>
        <v>58553709</v>
      </c>
      <c r="G134" s="348">
        <f>F134/E134</f>
        <v>1</v>
      </c>
      <c r="H134" s="349"/>
      <c r="I134" s="349"/>
      <c r="J134" s="349"/>
    </row>
    <row r="135" spans="1:10" s="342" customFormat="1" ht="75" x14ac:dyDescent="0.2">
      <c r="A135" s="167"/>
      <c r="B135" s="167"/>
      <c r="C135" s="168"/>
      <c r="D135" s="169" t="s">
        <v>16</v>
      </c>
      <c r="E135" s="170" t="s">
        <v>26</v>
      </c>
      <c r="F135" s="351">
        <v>0</v>
      </c>
      <c r="G135" s="352">
        <v>0</v>
      </c>
      <c r="H135" s="353"/>
      <c r="I135" s="353"/>
      <c r="J135" s="353"/>
    </row>
    <row r="136" spans="1:10" s="342" customFormat="1" x14ac:dyDescent="0.2">
      <c r="A136" s="167"/>
      <c r="B136" s="167"/>
      <c r="C136" s="168" t="s">
        <v>90</v>
      </c>
      <c r="D136" s="169" t="s">
        <v>91</v>
      </c>
      <c r="E136" s="170">
        <v>58553709</v>
      </c>
      <c r="F136" s="351">
        <v>58553709</v>
      </c>
      <c r="G136" s="352">
        <f>F136/E136</f>
        <v>1</v>
      </c>
      <c r="H136" s="353"/>
      <c r="I136" s="353"/>
      <c r="J136" s="353"/>
    </row>
    <row r="137" spans="1:10" s="350" customFormat="1" ht="31.5" x14ac:dyDescent="0.2">
      <c r="A137" s="164"/>
      <c r="B137" s="164" t="s">
        <v>493</v>
      </c>
      <c r="C137" s="164"/>
      <c r="D137" s="165" t="s">
        <v>494</v>
      </c>
      <c r="E137" s="166">
        <f>E139</f>
        <v>0</v>
      </c>
      <c r="F137" s="347">
        <f>F139</f>
        <v>358521</v>
      </c>
      <c r="G137" s="348">
        <v>0</v>
      </c>
      <c r="H137" s="349"/>
      <c r="I137" s="349"/>
      <c r="J137" s="349"/>
    </row>
    <row r="138" spans="1:10" s="342" customFormat="1" ht="75" x14ac:dyDescent="0.2">
      <c r="A138" s="167"/>
      <c r="B138" s="167"/>
      <c r="C138" s="168"/>
      <c r="D138" s="169" t="s">
        <v>16</v>
      </c>
      <c r="E138" s="170" t="s">
        <v>26</v>
      </c>
      <c r="F138" s="351">
        <v>0</v>
      </c>
      <c r="G138" s="352">
        <v>0</v>
      </c>
      <c r="H138" s="353"/>
      <c r="I138" s="353"/>
      <c r="J138" s="353"/>
    </row>
    <row r="139" spans="1:10" s="342" customFormat="1" x14ac:dyDescent="0.2">
      <c r="A139" s="167"/>
      <c r="B139" s="167"/>
      <c r="C139" s="168" t="s">
        <v>642</v>
      </c>
      <c r="D139" s="169" t="s">
        <v>643</v>
      </c>
      <c r="E139" s="170">
        <v>0</v>
      </c>
      <c r="F139" s="351">
        <v>358521</v>
      </c>
      <c r="G139" s="352">
        <v>0</v>
      </c>
      <c r="H139" s="353"/>
      <c r="I139" s="353"/>
      <c r="J139" s="353"/>
    </row>
    <row r="140" spans="1:10" s="350" customFormat="1" ht="31.5" x14ac:dyDescent="0.2">
      <c r="A140" s="164"/>
      <c r="B140" s="164" t="s">
        <v>92</v>
      </c>
      <c r="C140" s="164"/>
      <c r="D140" s="165" t="s">
        <v>93</v>
      </c>
      <c r="E140" s="166">
        <f>E142</f>
        <v>17466127</v>
      </c>
      <c r="F140" s="347">
        <f>F142</f>
        <v>17466127</v>
      </c>
      <c r="G140" s="348">
        <f>F140/E140</f>
        <v>1</v>
      </c>
      <c r="H140" s="349"/>
      <c r="I140" s="349"/>
      <c r="J140" s="349"/>
    </row>
    <row r="141" spans="1:10" s="342" customFormat="1" ht="75" x14ac:dyDescent="0.2">
      <c r="A141" s="167"/>
      <c r="B141" s="167"/>
      <c r="C141" s="168"/>
      <c r="D141" s="169" t="s">
        <v>16</v>
      </c>
      <c r="E141" s="170" t="s">
        <v>26</v>
      </c>
      <c r="F141" s="351">
        <v>0</v>
      </c>
      <c r="G141" s="352">
        <v>0</v>
      </c>
      <c r="H141" s="353"/>
      <c r="I141" s="353"/>
      <c r="J141" s="353"/>
    </row>
    <row r="142" spans="1:10" s="342" customFormat="1" x14ac:dyDescent="0.2">
      <c r="A142" s="167"/>
      <c r="B142" s="167"/>
      <c r="C142" s="168" t="s">
        <v>90</v>
      </c>
      <c r="D142" s="169" t="s">
        <v>91</v>
      </c>
      <c r="E142" s="170">
        <v>17466127</v>
      </c>
      <c r="F142" s="351">
        <v>17466127</v>
      </c>
      <c r="G142" s="352">
        <f>F142/E142</f>
        <v>1</v>
      </c>
      <c r="H142" s="353"/>
      <c r="I142" s="353"/>
      <c r="J142" s="353"/>
    </row>
    <row r="143" spans="1:10" s="350" customFormat="1" ht="15.75" x14ac:dyDescent="0.2">
      <c r="A143" s="164"/>
      <c r="B143" s="164" t="s">
        <v>94</v>
      </c>
      <c r="C143" s="164"/>
      <c r="D143" s="165" t="s">
        <v>95</v>
      </c>
      <c r="E143" s="166">
        <f>SUM(E145:E145)</f>
        <v>100000</v>
      </c>
      <c r="F143" s="347">
        <f>SUM(F145:F145)</f>
        <v>155169.49</v>
      </c>
      <c r="G143" s="348">
        <f>F143/E143</f>
        <v>1.5516949</v>
      </c>
      <c r="H143" s="349"/>
      <c r="I143" s="349"/>
      <c r="J143" s="349"/>
    </row>
    <row r="144" spans="1:10" s="342" customFormat="1" ht="75" x14ac:dyDescent="0.2">
      <c r="A144" s="167"/>
      <c r="B144" s="167"/>
      <c r="C144" s="168"/>
      <c r="D144" s="169" t="s">
        <v>16</v>
      </c>
      <c r="E144" s="170" t="s">
        <v>26</v>
      </c>
      <c r="F144" s="351">
        <v>0</v>
      </c>
      <c r="G144" s="352">
        <v>0</v>
      </c>
      <c r="H144" s="353"/>
      <c r="I144" s="353"/>
      <c r="J144" s="353"/>
    </row>
    <row r="145" spans="1:10" s="342" customFormat="1" x14ac:dyDescent="0.2">
      <c r="A145" s="167"/>
      <c r="B145" s="167"/>
      <c r="C145" s="168" t="s">
        <v>21</v>
      </c>
      <c r="D145" s="169" t="s">
        <v>344</v>
      </c>
      <c r="E145" s="170">
        <v>100000</v>
      </c>
      <c r="F145" s="351">
        <v>155169.49</v>
      </c>
      <c r="G145" s="352">
        <f>F145/E145</f>
        <v>1.5516949</v>
      </c>
      <c r="H145" s="353"/>
      <c r="I145" s="353"/>
      <c r="J145" s="353"/>
    </row>
    <row r="146" spans="1:10" s="350" customFormat="1" ht="31.5" x14ac:dyDescent="0.2">
      <c r="A146" s="164"/>
      <c r="B146" s="164" t="s">
        <v>96</v>
      </c>
      <c r="C146" s="164"/>
      <c r="D146" s="165" t="s">
        <v>97</v>
      </c>
      <c r="E146" s="166">
        <f>E148</f>
        <v>497350</v>
      </c>
      <c r="F146" s="347">
        <f>F148</f>
        <v>497350</v>
      </c>
      <c r="G146" s="348">
        <f>F146/E146</f>
        <v>1</v>
      </c>
      <c r="H146" s="349"/>
      <c r="I146" s="349"/>
      <c r="J146" s="349"/>
    </row>
    <row r="147" spans="1:10" s="342" customFormat="1" ht="75" x14ac:dyDescent="0.2">
      <c r="A147" s="167"/>
      <c r="B147" s="167"/>
      <c r="C147" s="168"/>
      <c r="D147" s="169" t="s">
        <v>16</v>
      </c>
      <c r="E147" s="170" t="s">
        <v>26</v>
      </c>
      <c r="F147" s="351">
        <v>0</v>
      </c>
      <c r="G147" s="352">
        <v>0</v>
      </c>
      <c r="H147" s="353"/>
      <c r="I147" s="353"/>
      <c r="J147" s="353"/>
    </row>
    <row r="148" spans="1:10" s="342" customFormat="1" x14ac:dyDescent="0.2">
      <c r="A148" s="167"/>
      <c r="B148" s="167"/>
      <c r="C148" s="168" t="s">
        <v>90</v>
      </c>
      <c r="D148" s="169" t="s">
        <v>91</v>
      </c>
      <c r="E148" s="170">
        <v>497350</v>
      </c>
      <c r="F148" s="351">
        <v>497350</v>
      </c>
      <c r="G148" s="352">
        <f>F148/E148</f>
        <v>1</v>
      </c>
      <c r="H148" s="353"/>
      <c r="I148" s="353"/>
      <c r="J148" s="353"/>
    </row>
    <row r="149" spans="1:10" s="350" customFormat="1" ht="15.75" x14ac:dyDescent="0.2">
      <c r="A149" s="164" t="s">
        <v>98</v>
      </c>
      <c r="B149" s="164"/>
      <c r="C149" s="164"/>
      <c r="D149" s="165" t="s">
        <v>99</v>
      </c>
      <c r="E149" s="166">
        <f>E151+E154+E159+E171+E179+E190+E200+E203+E206</f>
        <v>7424542.7300000004</v>
      </c>
      <c r="F149" s="347">
        <f>F151+F154+F159+F171+F179+F190+F200+F203+F206</f>
        <v>5914165.879999999</v>
      </c>
      <c r="G149" s="348">
        <f>F149/E149</f>
        <v>0.79656971413241484</v>
      </c>
      <c r="H149" s="349"/>
      <c r="I149" s="349"/>
      <c r="J149" s="349"/>
    </row>
    <row r="150" spans="1:10" s="342" customFormat="1" ht="75" x14ac:dyDescent="0.2">
      <c r="A150" s="167"/>
      <c r="B150" s="167"/>
      <c r="C150" s="168"/>
      <c r="D150" s="169" t="s">
        <v>16</v>
      </c>
      <c r="E150" s="170">
        <f>E160+E172+E180+E191+E201+E207</f>
        <v>6998784.6500000004</v>
      </c>
      <c r="F150" s="351">
        <f>F160+F172+F180+F191+F201+F207</f>
        <v>5398330.7199999997</v>
      </c>
      <c r="G150" s="352">
        <f>F150/E150</f>
        <v>0.77132402123560118</v>
      </c>
      <c r="H150" s="353"/>
      <c r="I150" s="353"/>
      <c r="J150" s="353"/>
    </row>
    <row r="151" spans="1:10" s="350" customFormat="1" ht="15.75" x14ac:dyDescent="0.2">
      <c r="A151" s="164"/>
      <c r="B151" s="164" t="s">
        <v>644</v>
      </c>
      <c r="C151" s="164"/>
      <c r="D151" s="165" t="s">
        <v>251</v>
      </c>
      <c r="E151" s="166">
        <f>E153</f>
        <v>0</v>
      </c>
      <c r="F151" s="347">
        <f>F153</f>
        <v>26</v>
      </c>
      <c r="G151" s="348">
        <v>0</v>
      </c>
      <c r="H151" s="349"/>
      <c r="I151" s="349"/>
      <c r="J151" s="349"/>
    </row>
    <row r="152" spans="1:10" s="342" customFormat="1" ht="75" x14ac:dyDescent="0.2">
      <c r="A152" s="167"/>
      <c r="B152" s="167"/>
      <c r="C152" s="168"/>
      <c r="D152" s="169" t="s">
        <v>16</v>
      </c>
      <c r="E152" s="170">
        <v>0</v>
      </c>
      <c r="F152" s="351">
        <v>0</v>
      </c>
      <c r="G152" s="352">
        <v>0</v>
      </c>
      <c r="H152" s="353"/>
      <c r="I152" s="353"/>
      <c r="J152" s="353"/>
    </row>
    <row r="153" spans="1:10" s="342" customFormat="1" ht="45" x14ac:dyDescent="0.2">
      <c r="A153" s="167"/>
      <c r="B153" s="167"/>
      <c r="C153" s="168" t="s">
        <v>457</v>
      </c>
      <c r="D153" s="169" t="s">
        <v>645</v>
      </c>
      <c r="E153" s="170">
        <v>0</v>
      </c>
      <c r="F153" s="351">
        <v>26</v>
      </c>
      <c r="G153" s="352">
        <v>0</v>
      </c>
      <c r="H153" s="353"/>
      <c r="I153" s="353"/>
      <c r="J153" s="353"/>
    </row>
    <row r="154" spans="1:10" s="350" customFormat="1" ht="15.75" x14ac:dyDescent="0.2">
      <c r="A154" s="164"/>
      <c r="B154" s="164" t="s">
        <v>358</v>
      </c>
      <c r="C154" s="164"/>
      <c r="D154" s="165" t="s">
        <v>359</v>
      </c>
      <c r="E154" s="166">
        <f>SUM(E156:E158)</f>
        <v>14226</v>
      </c>
      <c r="F154" s="347">
        <f>SUM(F156:F158)</f>
        <v>14542.869999999999</v>
      </c>
      <c r="G154" s="348">
        <f>F154/E154</f>
        <v>1.0222740053423309</v>
      </c>
      <c r="H154" s="349"/>
      <c r="I154" s="349"/>
      <c r="J154" s="349"/>
    </row>
    <row r="155" spans="1:10" s="342" customFormat="1" ht="75" x14ac:dyDescent="0.2">
      <c r="A155" s="167"/>
      <c r="B155" s="167"/>
      <c r="C155" s="168"/>
      <c r="D155" s="169" t="s">
        <v>16</v>
      </c>
      <c r="E155" s="170">
        <v>0</v>
      </c>
      <c r="F155" s="351">
        <v>0</v>
      </c>
      <c r="G155" s="352">
        <v>0</v>
      </c>
      <c r="H155" s="353"/>
      <c r="I155" s="353"/>
      <c r="J155" s="353"/>
    </row>
    <row r="156" spans="1:10" s="342" customFormat="1" ht="45" x14ac:dyDescent="0.2">
      <c r="A156" s="167"/>
      <c r="B156" s="167"/>
      <c r="C156" s="168" t="s">
        <v>360</v>
      </c>
      <c r="D156" s="169" t="s">
        <v>361</v>
      </c>
      <c r="E156" s="170">
        <v>6006</v>
      </c>
      <c r="F156" s="351">
        <v>6322.61</v>
      </c>
      <c r="G156" s="352">
        <f>F156/E156</f>
        <v>1.0527156177156176</v>
      </c>
      <c r="H156" s="353"/>
      <c r="I156" s="353"/>
      <c r="J156" s="353"/>
    </row>
    <row r="157" spans="1:10" s="342" customFormat="1" x14ac:dyDescent="0.2">
      <c r="A157" s="167"/>
      <c r="B157" s="167"/>
      <c r="C157" s="168" t="s">
        <v>21</v>
      </c>
      <c r="D157" s="169" t="s">
        <v>344</v>
      </c>
      <c r="E157" s="170">
        <v>0</v>
      </c>
      <c r="F157" s="351">
        <v>0.26</v>
      </c>
      <c r="G157" s="352">
        <v>0</v>
      </c>
      <c r="H157" s="353"/>
      <c r="I157" s="353"/>
      <c r="J157" s="353"/>
    </row>
    <row r="158" spans="1:10" s="342" customFormat="1" ht="30" x14ac:dyDescent="0.2">
      <c r="A158" s="167"/>
      <c r="B158" s="167"/>
      <c r="C158" s="168" t="s">
        <v>124</v>
      </c>
      <c r="D158" s="169" t="s">
        <v>125</v>
      </c>
      <c r="E158" s="170">
        <v>8220</v>
      </c>
      <c r="F158" s="351">
        <v>8220</v>
      </c>
      <c r="G158" s="352">
        <f t="shared" ref="G158:G163" si="3">F158/E158</f>
        <v>1</v>
      </c>
      <c r="H158" s="353"/>
      <c r="I158" s="353"/>
      <c r="J158" s="353"/>
    </row>
    <row r="159" spans="1:10" s="350" customFormat="1" ht="15.75" x14ac:dyDescent="0.2">
      <c r="A159" s="164"/>
      <c r="B159" s="164" t="s">
        <v>535</v>
      </c>
      <c r="C159" s="164"/>
      <c r="D159" s="165" t="s">
        <v>536</v>
      </c>
      <c r="E159" s="166">
        <f>SUM(E161:E170)</f>
        <v>742067.13</v>
      </c>
      <c r="F159" s="347">
        <f>SUM(F161:F170)</f>
        <v>766957.11</v>
      </c>
      <c r="G159" s="348">
        <f t="shared" si="3"/>
        <v>1.0335414128907718</v>
      </c>
      <c r="H159" s="349"/>
      <c r="I159" s="349"/>
      <c r="J159" s="349"/>
    </row>
    <row r="160" spans="1:10" s="342" customFormat="1" ht="75" x14ac:dyDescent="0.2">
      <c r="A160" s="167"/>
      <c r="B160" s="167"/>
      <c r="C160" s="168"/>
      <c r="D160" s="169" t="s">
        <v>16</v>
      </c>
      <c r="E160" s="170">
        <f>E170</f>
        <v>676466.13</v>
      </c>
      <c r="F160" s="351">
        <f>F170</f>
        <v>676466.13</v>
      </c>
      <c r="G160" s="352">
        <f t="shared" si="3"/>
        <v>1</v>
      </c>
      <c r="H160" s="353"/>
      <c r="I160" s="353"/>
      <c r="J160" s="353"/>
    </row>
    <row r="161" spans="1:10" s="342" customFormat="1" ht="45" x14ac:dyDescent="0.2">
      <c r="A161" s="167"/>
      <c r="B161" s="167"/>
      <c r="C161" s="168" t="s">
        <v>457</v>
      </c>
      <c r="D161" s="169" t="s">
        <v>458</v>
      </c>
      <c r="E161" s="170">
        <v>1560</v>
      </c>
      <c r="F161" s="351">
        <v>2106</v>
      </c>
      <c r="G161" s="352">
        <f t="shared" si="3"/>
        <v>1.35</v>
      </c>
      <c r="H161" s="353"/>
      <c r="I161" s="353"/>
      <c r="J161" s="353"/>
    </row>
    <row r="162" spans="1:10" s="342" customFormat="1" x14ac:dyDescent="0.2">
      <c r="A162" s="167"/>
      <c r="B162" s="167"/>
      <c r="C162" s="168" t="s">
        <v>19</v>
      </c>
      <c r="D162" s="169" t="s">
        <v>20</v>
      </c>
      <c r="E162" s="170">
        <v>603</v>
      </c>
      <c r="F162" s="351">
        <v>801</v>
      </c>
      <c r="G162" s="352">
        <f t="shared" si="3"/>
        <v>1.3283582089552239</v>
      </c>
      <c r="H162" s="353"/>
      <c r="I162" s="353"/>
      <c r="J162" s="353"/>
    </row>
    <row r="163" spans="1:10" s="342" customFormat="1" ht="60" x14ac:dyDescent="0.2">
      <c r="A163" s="167"/>
      <c r="B163" s="167"/>
      <c r="C163" s="168" t="s">
        <v>42</v>
      </c>
      <c r="D163" s="169" t="s">
        <v>343</v>
      </c>
      <c r="E163" s="170">
        <v>15162</v>
      </c>
      <c r="F163" s="351">
        <v>15163.74</v>
      </c>
      <c r="G163" s="352">
        <f t="shared" si="3"/>
        <v>1.0001147605856746</v>
      </c>
      <c r="H163" s="353"/>
      <c r="I163" s="353"/>
      <c r="J163" s="353"/>
    </row>
    <row r="164" spans="1:10" s="342" customFormat="1" x14ac:dyDescent="0.2">
      <c r="A164" s="167"/>
      <c r="B164" s="167"/>
      <c r="C164" s="168" t="s">
        <v>44</v>
      </c>
      <c r="D164" s="169" t="s">
        <v>45</v>
      </c>
      <c r="E164" s="170">
        <v>12954</v>
      </c>
      <c r="F164" s="351">
        <v>12265.53</v>
      </c>
      <c r="G164" s="352">
        <v>0</v>
      </c>
      <c r="H164" s="353"/>
      <c r="I164" s="353"/>
      <c r="J164" s="353"/>
    </row>
    <row r="165" spans="1:10" s="342" customFormat="1" x14ac:dyDescent="0.2">
      <c r="A165" s="167"/>
      <c r="B165" s="167"/>
      <c r="C165" s="168" t="s">
        <v>21</v>
      </c>
      <c r="D165" s="169" t="s">
        <v>344</v>
      </c>
      <c r="E165" s="170">
        <v>3303</v>
      </c>
      <c r="F165" s="351">
        <v>4065.92</v>
      </c>
      <c r="G165" s="352">
        <f t="shared" ref="G165:G171" si="4">F165/E165</f>
        <v>1.2309778988798064</v>
      </c>
      <c r="H165" s="353"/>
      <c r="I165" s="353"/>
      <c r="J165" s="353"/>
    </row>
    <row r="166" spans="1:10" s="342" customFormat="1" x14ac:dyDescent="0.2">
      <c r="A166" s="167"/>
      <c r="B166" s="167"/>
      <c r="C166" s="168" t="s">
        <v>454</v>
      </c>
      <c r="D166" s="169" t="s">
        <v>455</v>
      </c>
      <c r="E166" s="170">
        <v>2299</v>
      </c>
      <c r="F166" s="351">
        <v>2299.2800000000002</v>
      </c>
      <c r="G166" s="352">
        <f t="shared" si="4"/>
        <v>1.0001217920835146</v>
      </c>
      <c r="H166" s="353"/>
      <c r="I166" s="353"/>
      <c r="J166" s="353"/>
    </row>
    <row r="167" spans="1:10" s="342" customFormat="1" x14ac:dyDescent="0.2">
      <c r="A167" s="167"/>
      <c r="B167" s="167"/>
      <c r="C167" s="168" t="s">
        <v>456</v>
      </c>
      <c r="D167" s="169" t="s">
        <v>626</v>
      </c>
      <c r="E167" s="170">
        <v>616</v>
      </c>
      <c r="F167" s="351">
        <v>23553.360000000001</v>
      </c>
      <c r="G167" s="352">
        <f t="shared" ref="G167" si="5">F167/E167</f>
        <v>38.235974025974024</v>
      </c>
      <c r="H167" s="353"/>
      <c r="I167" s="353"/>
      <c r="J167" s="353"/>
    </row>
    <row r="168" spans="1:10" s="342" customFormat="1" x14ac:dyDescent="0.2">
      <c r="A168" s="167"/>
      <c r="B168" s="167"/>
      <c r="C168" s="168" t="s">
        <v>35</v>
      </c>
      <c r="D168" s="169" t="s">
        <v>36</v>
      </c>
      <c r="E168" s="170">
        <v>17104</v>
      </c>
      <c r="F168" s="351">
        <v>18236.150000000001</v>
      </c>
      <c r="G168" s="352">
        <f t="shared" si="4"/>
        <v>1.0661921188026193</v>
      </c>
      <c r="H168" s="353"/>
      <c r="I168" s="353"/>
      <c r="J168" s="353"/>
    </row>
    <row r="169" spans="1:10" s="342" customFormat="1" ht="30" x14ac:dyDescent="0.2">
      <c r="A169" s="167"/>
      <c r="B169" s="167"/>
      <c r="C169" s="168" t="s">
        <v>124</v>
      </c>
      <c r="D169" s="169" t="s">
        <v>125</v>
      </c>
      <c r="E169" s="170">
        <v>12000</v>
      </c>
      <c r="F169" s="351">
        <v>12000</v>
      </c>
      <c r="G169" s="352">
        <f t="shared" si="4"/>
        <v>1</v>
      </c>
      <c r="H169" s="353"/>
      <c r="I169" s="353"/>
      <c r="J169" s="353"/>
    </row>
    <row r="170" spans="1:10" s="342" customFormat="1" ht="45" x14ac:dyDescent="0.2">
      <c r="A170" s="167"/>
      <c r="B170" s="167"/>
      <c r="C170" s="168" t="s">
        <v>461</v>
      </c>
      <c r="D170" s="169" t="s">
        <v>105</v>
      </c>
      <c r="E170" s="170">
        <v>676466.13</v>
      </c>
      <c r="F170" s="351">
        <v>676466.13</v>
      </c>
      <c r="G170" s="352">
        <f t="shared" si="4"/>
        <v>1</v>
      </c>
      <c r="H170" s="353"/>
      <c r="I170" s="353"/>
      <c r="J170" s="353"/>
    </row>
    <row r="171" spans="1:10" s="350" customFormat="1" ht="15.75" x14ac:dyDescent="0.2">
      <c r="A171" s="164"/>
      <c r="B171" s="164" t="s">
        <v>100</v>
      </c>
      <c r="C171" s="164"/>
      <c r="D171" s="165" t="s">
        <v>101</v>
      </c>
      <c r="E171" s="166">
        <f>SUM(E173:E178)</f>
        <v>20986</v>
      </c>
      <c r="F171" s="347">
        <f>SUM(F173:F178)</f>
        <v>21119.629999999997</v>
      </c>
      <c r="G171" s="348">
        <f t="shared" si="4"/>
        <v>1.0063675783855903</v>
      </c>
      <c r="H171" s="349"/>
      <c r="I171" s="349"/>
      <c r="J171" s="349"/>
    </row>
    <row r="172" spans="1:10" s="342" customFormat="1" ht="75" x14ac:dyDescent="0.2">
      <c r="A172" s="167"/>
      <c r="B172" s="167"/>
      <c r="C172" s="168"/>
      <c r="D172" s="169" t="s">
        <v>16</v>
      </c>
      <c r="E172" s="170">
        <v>0</v>
      </c>
      <c r="F172" s="351">
        <v>0</v>
      </c>
      <c r="G172" s="352">
        <v>0</v>
      </c>
      <c r="H172" s="353"/>
      <c r="I172" s="353"/>
      <c r="J172" s="353"/>
    </row>
    <row r="173" spans="1:10" s="342" customFormat="1" ht="45" x14ac:dyDescent="0.2">
      <c r="A173" s="167"/>
      <c r="B173" s="167"/>
      <c r="C173" s="168" t="s">
        <v>457</v>
      </c>
      <c r="D173" s="169" t="s">
        <v>458</v>
      </c>
      <c r="E173" s="170">
        <v>598</v>
      </c>
      <c r="F173" s="351">
        <v>598</v>
      </c>
      <c r="G173" s="352">
        <f>F173/E173</f>
        <v>1</v>
      </c>
      <c r="H173" s="353"/>
      <c r="I173" s="353"/>
      <c r="J173" s="353"/>
    </row>
    <row r="174" spans="1:10" s="342" customFormat="1" x14ac:dyDescent="0.2">
      <c r="A174" s="167"/>
      <c r="B174" s="167"/>
      <c r="C174" s="168" t="s">
        <v>19</v>
      </c>
      <c r="D174" s="169" t="s">
        <v>20</v>
      </c>
      <c r="E174" s="170">
        <v>414</v>
      </c>
      <c r="F174" s="351">
        <v>450</v>
      </c>
      <c r="G174" s="352">
        <f t="shared" ref="G174:G182" si="6">F174/E174</f>
        <v>1.0869565217391304</v>
      </c>
      <c r="H174" s="353"/>
      <c r="I174" s="353"/>
      <c r="J174" s="353"/>
    </row>
    <row r="175" spans="1:10" s="342" customFormat="1" ht="60" x14ac:dyDescent="0.2">
      <c r="A175" s="167"/>
      <c r="B175" s="167"/>
      <c r="C175" s="168" t="s">
        <v>42</v>
      </c>
      <c r="D175" s="169" t="s">
        <v>343</v>
      </c>
      <c r="E175" s="170">
        <v>15652</v>
      </c>
      <c r="F175" s="351">
        <v>15652.89</v>
      </c>
      <c r="G175" s="352">
        <f t="shared" si="6"/>
        <v>1.0000568617429082</v>
      </c>
      <c r="H175" s="353"/>
      <c r="I175" s="353"/>
      <c r="J175" s="353"/>
    </row>
    <row r="176" spans="1:10" s="342" customFormat="1" x14ac:dyDescent="0.2">
      <c r="A176" s="167"/>
      <c r="B176" s="167"/>
      <c r="C176" s="168" t="s">
        <v>44</v>
      </c>
      <c r="D176" s="169" t="s">
        <v>45</v>
      </c>
      <c r="E176" s="170">
        <v>667</v>
      </c>
      <c r="F176" s="351">
        <v>658.69</v>
      </c>
      <c r="G176" s="352">
        <f>F176/E176</f>
        <v>0.98754122938530742</v>
      </c>
      <c r="H176" s="353"/>
      <c r="I176" s="353"/>
      <c r="J176" s="353"/>
    </row>
    <row r="177" spans="1:10" s="342" customFormat="1" x14ac:dyDescent="0.2">
      <c r="A177" s="167"/>
      <c r="B177" s="167"/>
      <c r="C177" s="168" t="s">
        <v>21</v>
      </c>
      <c r="D177" s="169" t="s">
        <v>344</v>
      </c>
      <c r="E177" s="170">
        <v>1878</v>
      </c>
      <c r="F177" s="351">
        <v>1987.08</v>
      </c>
      <c r="G177" s="352">
        <f t="shared" si="6"/>
        <v>1.0580830670926518</v>
      </c>
      <c r="H177" s="353"/>
      <c r="I177" s="353"/>
      <c r="J177" s="353"/>
    </row>
    <row r="178" spans="1:10" s="342" customFormat="1" x14ac:dyDescent="0.2">
      <c r="A178" s="167"/>
      <c r="B178" s="167"/>
      <c r="C178" s="168" t="s">
        <v>35</v>
      </c>
      <c r="D178" s="169" t="s">
        <v>36</v>
      </c>
      <c r="E178" s="170">
        <v>1777</v>
      </c>
      <c r="F178" s="351">
        <v>1772.97</v>
      </c>
      <c r="G178" s="352">
        <f t="shared" si="6"/>
        <v>0.99773213280810358</v>
      </c>
      <c r="H178" s="353"/>
      <c r="I178" s="353"/>
      <c r="J178" s="353"/>
    </row>
    <row r="179" spans="1:10" s="350" customFormat="1" ht="15.75" x14ac:dyDescent="0.2">
      <c r="A179" s="164"/>
      <c r="B179" s="164" t="s">
        <v>102</v>
      </c>
      <c r="C179" s="164"/>
      <c r="D179" s="165" t="s">
        <v>103</v>
      </c>
      <c r="E179" s="166">
        <f>SUM(E181:E189)</f>
        <v>158734.98000000001</v>
      </c>
      <c r="F179" s="347">
        <f>SUM(F181:F189)</f>
        <v>154641.74</v>
      </c>
      <c r="G179" s="348">
        <f t="shared" si="6"/>
        <v>0.97421337124306173</v>
      </c>
      <c r="H179" s="349"/>
      <c r="I179" s="349"/>
      <c r="J179" s="349"/>
    </row>
    <row r="180" spans="1:10" s="342" customFormat="1" ht="75" x14ac:dyDescent="0.2">
      <c r="A180" s="167"/>
      <c r="B180" s="167"/>
      <c r="C180" s="168"/>
      <c r="D180" s="169" t="s">
        <v>16</v>
      </c>
      <c r="E180" s="170">
        <f>E187+E188+E189</f>
        <v>139868.98000000001</v>
      </c>
      <c r="F180" s="351">
        <f>F187+F188+F189</f>
        <v>139868.98000000001</v>
      </c>
      <c r="G180" s="352">
        <f t="shared" si="6"/>
        <v>1</v>
      </c>
      <c r="H180" s="353"/>
      <c r="I180" s="353"/>
      <c r="J180" s="353"/>
    </row>
    <row r="181" spans="1:10" s="342" customFormat="1" ht="45" x14ac:dyDescent="0.2">
      <c r="A181" s="167"/>
      <c r="B181" s="167"/>
      <c r="C181" s="168" t="s">
        <v>457</v>
      </c>
      <c r="D181" s="169" t="s">
        <v>458</v>
      </c>
      <c r="E181" s="170">
        <v>327</v>
      </c>
      <c r="F181" s="351">
        <v>285</v>
      </c>
      <c r="G181" s="352">
        <f t="shared" si="6"/>
        <v>0.87155963302752293</v>
      </c>
      <c r="H181" s="353"/>
      <c r="I181" s="353"/>
      <c r="J181" s="353"/>
    </row>
    <row r="182" spans="1:10" s="342" customFormat="1" x14ac:dyDescent="0.2">
      <c r="A182" s="167"/>
      <c r="B182" s="167"/>
      <c r="C182" s="168" t="s">
        <v>19</v>
      </c>
      <c r="D182" s="169" t="s">
        <v>20</v>
      </c>
      <c r="E182" s="170">
        <v>670</v>
      </c>
      <c r="F182" s="351">
        <v>755</v>
      </c>
      <c r="G182" s="352">
        <f t="shared" si="6"/>
        <v>1.1268656716417911</v>
      </c>
      <c r="H182" s="353"/>
      <c r="I182" s="353"/>
      <c r="J182" s="353"/>
    </row>
    <row r="183" spans="1:10" s="342" customFormat="1" ht="60" x14ac:dyDescent="0.2">
      <c r="A183" s="167"/>
      <c r="B183" s="167"/>
      <c r="C183" s="168" t="s">
        <v>42</v>
      </c>
      <c r="D183" s="169" t="s">
        <v>343</v>
      </c>
      <c r="E183" s="170">
        <v>12110</v>
      </c>
      <c r="F183" s="351">
        <v>8342.91</v>
      </c>
      <c r="G183" s="352">
        <f>F183/E183</f>
        <v>0.68892733278282414</v>
      </c>
      <c r="H183" s="353"/>
      <c r="I183" s="353"/>
      <c r="J183" s="353"/>
    </row>
    <row r="184" spans="1:10" s="342" customFormat="1" x14ac:dyDescent="0.2">
      <c r="A184" s="167"/>
      <c r="B184" s="167"/>
      <c r="C184" s="168" t="s">
        <v>21</v>
      </c>
      <c r="D184" s="169" t="s">
        <v>344</v>
      </c>
      <c r="E184" s="170">
        <v>1534</v>
      </c>
      <c r="F184" s="351">
        <v>1288.1199999999999</v>
      </c>
      <c r="G184" s="352">
        <f t="shared" ref="G184:G186" si="7">F184/E184</f>
        <v>0.83971316818774444</v>
      </c>
      <c r="H184" s="353"/>
      <c r="I184" s="353"/>
      <c r="J184" s="353"/>
    </row>
    <row r="185" spans="1:10" s="342" customFormat="1" x14ac:dyDescent="0.2">
      <c r="A185" s="167"/>
      <c r="B185" s="167"/>
      <c r="C185" s="168" t="s">
        <v>35</v>
      </c>
      <c r="D185" s="169" t="s">
        <v>36</v>
      </c>
      <c r="E185" s="170">
        <v>2955</v>
      </c>
      <c r="F185" s="351">
        <v>2831.48</v>
      </c>
      <c r="G185" s="352">
        <f t="shared" si="7"/>
        <v>0.9581996615905245</v>
      </c>
      <c r="H185" s="353"/>
      <c r="I185" s="353"/>
      <c r="J185" s="353"/>
    </row>
    <row r="186" spans="1:10" s="342" customFormat="1" x14ac:dyDescent="0.2">
      <c r="A186" s="167"/>
      <c r="B186" s="167"/>
      <c r="C186" s="168" t="s">
        <v>459</v>
      </c>
      <c r="D186" s="169" t="s">
        <v>460</v>
      </c>
      <c r="E186" s="170">
        <v>1270</v>
      </c>
      <c r="F186" s="351">
        <v>1270.25</v>
      </c>
      <c r="G186" s="352">
        <f t="shared" si="7"/>
        <v>1.0001968503937009</v>
      </c>
      <c r="H186" s="353"/>
      <c r="I186" s="353"/>
      <c r="J186" s="353"/>
    </row>
    <row r="187" spans="1:10" s="342" customFormat="1" ht="45" x14ac:dyDescent="0.2">
      <c r="A187" s="167"/>
      <c r="B187" s="167"/>
      <c r="C187" s="168" t="s">
        <v>104</v>
      </c>
      <c r="D187" s="169" t="s">
        <v>105</v>
      </c>
      <c r="E187" s="170">
        <v>53545.19</v>
      </c>
      <c r="F187" s="351">
        <v>53545.19</v>
      </c>
      <c r="G187" s="352">
        <f>F187/E187</f>
        <v>1</v>
      </c>
      <c r="H187" s="353"/>
      <c r="I187" s="353"/>
      <c r="J187" s="353"/>
    </row>
    <row r="188" spans="1:10" s="342" customFormat="1" ht="45" x14ac:dyDescent="0.2">
      <c r="A188" s="167"/>
      <c r="B188" s="167"/>
      <c r="C188" s="168" t="s">
        <v>461</v>
      </c>
      <c r="D188" s="169" t="s">
        <v>105</v>
      </c>
      <c r="E188" s="170">
        <v>81394.7</v>
      </c>
      <c r="F188" s="351">
        <v>81394.7</v>
      </c>
      <c r="G188" s="352">
        <f>F188/E188</f>
        <v>1</v>
      </c>
      <c r="H188" s="353"/>
      <c r="I188" s="353"/>
      <c r="J188" s="353"/>
    </row>
    <row r="189" spans="1:10" s="342" customFormat="1" ht="45" x14ac:dyDescent="0.2">
      <c r="A189" s="167"/>
      <c r="B189" s="167"/>
      <c r="C189" s="168" t="s">
        <v>546</v>
      </c>
      <c r="D189" s="169" t="s">
        <v>105</v>
      </c>
      <c r="E189" s="170">
        <v>4929.09</v>
      </c>
      <c r="F189" s="351">
        <v>4929.09</v>
      </c>
      <c r="G189" s="352">
        <f>F189/E189</f>
        <v>1</v>
      </c>
      <c r="H189" s="353"/>
      <c r="I189" s="353"/>
      <c r="J189" s="353"/>
    </row>
    <row r="190" spans="1:10" s="350" customFormat="1" ht="31.5" x14ac:dyDescent="0.2">
      <c r="A190" s="164"/>
      <c r="B190" s="164" t="s">
        <v>106</v>
      </c>
      <c r="C190" s="164"/>
      <c r="D190" s="165" t="s">
        <v>107</v>
      </c>
      <c r="E190" s="166">
        <f>SUM(E192:E199)</f>
        <v>3007081.75</v>
      </c>
      <c r="F190" s="347">
        <f>SUM(F192:F199)</f>
        <v>1951001.8699999999</v>
      </c>
      <c r="G190" s="348">
        <f>F190/E190</f>
        <v>0.64880240452392091</v>
      </c>
      <c r="H190" s="349"/>
      <c r="I190" s="349"/>
      <c r="J190" s="349"/>
    </row>
    <row r="191" spans="1:10" s="342" customFormat="1" ht="75" x14ac:dyDescent="0.2">
      <c r="A191" s="167"/>
      <c r="B191" s="167"/>
      <c r="C191" s="168"/>
      <c r="D191" s="169" t="s">
        <v>16</v>
      </c>
      <c r="E191" s="170">
        <f>E199</f>
        <v>2904501.75</v>
      </c>
      <c r="F191" s="351">
        <f>F199</f>
        <v>1832638.72</v>
      </c>
      <c r="G191" s="348">
        <f>F191/E191</f>
        <v>0.63096492195262066</v>
      </c>
      <c r="H191" s="353"/>
      <c r="I191" s="353"/>
      <c r="J191" s="353"/>
    </row>
    <row r="192" spans="1:10" s="342" customFormat="1" ht="30" x14ac:dyDescent="0.2">
      <c r="A192" s="167"/>
      <c r="B192" s="167"/>
      <c r="C192" s="168" t="s">
        <v>624</v>
      </c>
      <c r="D192" s="169" t="s">
        <v>625</v>
      </c>
      <c r="E192" s="170">
        <v>0</v>
      </c>
      <c r="F192" s="351">
        <v>6040.2</v>
      </c>
      <c r="G192" s="352">
        <v>0</v>
      </c>
      <c r="H192" s="353"/>
      <c r="I192" s="353"/>
      <c r="J192" s="353"/>
    </row>
    <row r="193" spans="1:10" s="342" customFormat="1" x14ac:dyDescent="0.2">
      <c r="A193" s="167"/>
      <c r="B193" s="167"/>
      <c r="C193" s="168" t="s">
        <v>44</v>
      </c>
      <c r="D193" s="169" t="s">
        <v>45</v>
      </c>
      <c r="E193" s="170">
        <v>75180</v>
      </c>
      <c r="F193" s="351">
        <v>79829.679999999993</v>
      </c>
      <c r="G193" s="352">
        <f t="shared" ref="G193:G200" si="8">F193/E193</f>
        <v>1.0618472998137802</v>
      </c>
      <c r="H193" s="353"/>
      <c r="I193" s="353"/>
      <c r="J193" s="353"/>
    </row>
    <row r="194" spans="1:10" s="342" customFormat="1" x14ac:dyDescent="0.2">
      <c r="A194" s="167"/>
      <c r="B194" s="167"/>
      <c r="C194" s="168" t="s">
        <v>21</v>
      </c>
      <c r="D194" s="169" t="s">
        <v>344</v>
      </c>
      <c r="E194" s="170">
        <v>0</v>
      </c>
      <c r="F194" s="351">
        <v>1601.94</v>
      </c>
      <c r="G194" s="352">
        <v>0</v>
      </c>
      <c r="H194" s="353"/>
      <c r="I194" s="353"/>
      <c r="J194" s="353"/>
    </row>
    <row r="195" spans="1:10" s="342" customFormat="1" x14ac:dyDescent="0.2">
      <c r="A195" s="167"/>
      <c r="B195" s="167"/>
      <c r="C195" s="168" t="s">
        <v>454</v>
      </c>
      <c r="D195" s="169" t="s">
        <v>455</v>
      </c>
      <c r="E195" s="170">
        <v>0</v>
      </c>
      <c r="F195" s="351">
        <v>1570.48</v>
      </c>
      <c r="G195" s="352">
        <v>0</v>
      </c>
      <c r="H195" s="353"/>
      <c r="I195" s="353"/>
      <c r="J195" s="353"/>
    </row>
    <row r="196" spans="1:10" s="342" customFormat="1" x14ac:dyDescent="0.2">
      <c r="A196" s="167"/>
      <c r="B196" s="167"/>
      <c r="C196" s="168" t="s">
        <v>456</v>
      </c>
      <c r="D196" s="169" t="s">
        <v>626</v>
      </c>
      <c r="E196" s="170">
        <v>900</v>
      </c>
      <c r="F196" s="351">
        <v>900</v>
      </c>
      <c r="G196" s="352">
        <f>F196/E196</f>
        <v>1</v>
      </c>
      <c r="H196" s="353"/>
      <c r="I196" s="353"/>
      <c r="J196" s="353"/>
    </row>
    <row r="197" spans="1:10" s="342" customFormat="1" ht="30" x14ac:dyDescent="0.2">
      <c r="A197" s="167"/>
      <c r="B197" s="167"/>
      <c r="C197" s="168" t="s">
        <v>115</v>
      </c>
      <c r="D197" s="169" t="s">
        <v>345</v>
      </c>
      <c r="E197" s="170">
        <v>14500</v>
      </c>
      <c r="F197" s="351">
        <v>14500</v>
      </c>
      <c r="G197" s="352">
        <f>F197/E197</f>
        <v>1</v>
      </c>
      <c r="H197" s="353"/>
      <c r="I197" s="353"/>
      <c r="J197" s="353"/>
    </row>
    <row r="198" spans="1:10" s="342" customFormat="1" x14ac:dyDescent="0.2">
      <c r="A198" s="198"/>
      <c r="B198" s="198"/>
      <c r="C198" s="199" t="s">
        <v>35</v>
      </c>
      <c r="D198" s="200" t="s">
        <v>36</v>
      </c>
      <c r="E198" s="201">
        <v>12000</v>
      </c>
      <c r="F198" s="365">
        <v>13920.85</v>
      </c>
      <c r="G198" s="352">
        <f>F198/E198</f>
        <v>1.1600708333333334</v>
      </c>
      <c r="H198" s="353"/>
      <c r="I198" s="353"/>
      <c r="J198" s="353"/>
    </row>
    <row r="199" spans="1:10" s="342" customFormat="1" ht="75" x14ac:dyDescent="0.2">
      <c r="A199" s="167"/>
      <c r="B199" s="167"/>
      <c r="C199" s="168" t="s">
        <v>362</v>
      </c>
      <c r="D199" s="169" t="s">
        <v>348</v>
      </c>
      <c r="E199" s="170">
        <v>2904501.75</v>
      </c>
      <c r="F199" s="351">
        <v>1832638.72</v>
      </c>
      <c r="G199" s="352">
        <f>F199/E199</f>
        <v>0.63096492195262066</v>
      </c>
      <c r="H199" s="353"/>
      <c r="I199" s="353"/>
      <c r="J199" s="353"/>
    </row>
    <row r="200" spans="1:10" s="350" customFormat="1" ht="15.75" x14ac:dyDescent="0.2">
      <c r="A200" s="202"/>
      <c r="B200" s="202" t="s">
        <v>333</v>
      </c>
      <c r="C200" s="202"/>
      <c r="D200" s="203" t="s">
        <v>269</v>
      </c>
      <c r="E200" s="204">
        <f>SUM(E202:E202)</f>
        <v>32053</v>
      </c>
      <c r="F200" s="204">
        <f>SUM(F202:F202)</f>
        <v>32053</v>
      </c>
      <c r="G200" s="367">
        <f t="shared" si="8"/>
        <v>1</v>
      </c>
      <c r="H200" s="349"/>
      <c r="I200" s="349"/>
      <c r="J200" s="349"/>
    </row>
    <row r="201" spans="1:10" s="342" customFormat="1" ht="75" x14ac:dyDescent="0.2">
      <c r="A201" s="205"/>
      <c r="B201" s="205"/>
      <c r="C201" s="206"/>
      <c r="D201" s="169" t="s">
        <v>16</v>
      </c>
      <c r="E201" s="207">
        <v>0</v>
      </c>
      <c r="F201" s="207">
        <v>0</v>
      </c>
      <c r="G201" s="368">
        <v>0</v>
      </c>
      <c r="H201" s="353"/>
      <c r="I201" s="353"/>
      <c r="J201" s="353"/>
    </row>
    <row r="202" spans="1:10" s="342" customFormat="1" x14ac:dyDescent="0.2">
      <c r="A202" s="198"/>
      <c r="B202" s="198"/>
      <c r="C202" s="199" t="s">
        <v>35</v>
      </c>
      <c r="D202" s="200" t="s">
        <v>36</v>
      </c>
      <c r="E202" s="201">
        <v>32053</v>
      </c>
      <c r="F202" s="365">
        <v>32053</v>
      </c>
      <c r="G202" s="366">
        <f>F202/E202</f>
        <v>1</v>
      </c>
      <c r="H202" s="353"/>
      <c r="I202" s="353"/>
      <c r="J202" s="353"/>
    </row>
    <row r="203" spans="1:10" s="350" customFormat="1" ht="57.75" customHeight="1" x14ac:dyDescent="0.2">
      <c r="A203" s="202"/>
      <c r="B203" s="202" t="s">
        <v>646</v>
      </c>
      <c r="C203" s="202"/>
      <c r="D203" s="203" t="s">
        <v>647</v>
      </c>
      <c r="E203" s="204">
        <f>SUM(E205:E205)</f>
        <v>62246.080000000002</v>
      </c>
      <c r="F203" s="204">
        <f>SUM(F205:F205)</f>
        <v>57733.9</v>
      </c>
      <c r="G203" s="367">
        <f t="shared" ref="G203" si="9">F203/E203</f>
        <v>0.92751061592954931</v>
      </c>
      <c r="H203" s="349"/>
      <c r="I203" s="349"/>
      <c r="J203" s="349"/>
    </row>
    <row r="204" spans="1:10" s="342" customFormat="1" ht="75" x14ac:dyDescent="0.2">
      <c r="A204" s="205"/>
      <c r="B204" s="205"/>
      <c r="C204" s="206"/>
      <c r="D204" s="169" t="s">
        <v>16</v>
      </c>
      <c r="E204" s="207">
        <v>0</v>
      </c>
      <c r="F204" s="207">
        <v>0</v>
      </c>
      <c r="G204" s="368">
        <v>0</v>
      </c>
      <c r="H204" s="353"/>
      <c r="I204" s="353"/>
      <c r="J204" s="353"/>
    </row>
    <row r="205" spans="1:10" s="342" customFormat="1" ht="60" x14ac:dyDescent="0.2">
      <c r="A205" s="198"/>
      <c r="B205" s="198"/>
      <c r="C205" s="199" t="s">
        <v>22</v>
      </c>
      <c r="D205" s="169" t="s">
        <v>23</v>
      </c>
      <c r="E205" s="201">
        <v>62246.080000000002</v>
      </c>
      <c r="F205" s="365">
        <v>57733.9</v>
      </c>
      <c r="G205" s="366">
        <f>F205/E205</f>
        <v>0.92751061592954931</v>
      </c>
      <c r="H205" s="353"/>
      <c r="I205" s="353"/>
      <c r="J205" s="353"/>
    </row>
    <row r="206" spans="1:10" s="350" customFormat="1" ht="15.75" x14ac:dyDescent="0.25">
      <c r="A206" s="202"/>
      <c r="B206" s="202" t="s">
        <v>108</v>
      </c>
      <c r="C206" s="202"/>
      <c r="D206" s="203" t="s">
        <v>57</v>
      </c>
      <c r="E206" s="204">
        <f>SUM(E208:E212)</f>
        <v>3387147.79</v>
      </c>
      <c r="F206" s="204">
        <f>SUM(F208:F212)</f>
        <v>2916089.76</v>
      </c>
      <c r="G206" s="369">
        <f t="shared" ref="G206:G213" si="10">F206/E206</f>
        <v>0.86092781915488836</v>
      </c>
      <c r="H206" s="349"/>
      <c r="I206" s="349"/>
      <c r="J206" s="349"/>
    </row>
    <row r="207" spans="1:10" s="342" customFormat="1" ht="75" x14ac:dyDescent="0.2">
      <c r="A207" s="208"/>
      <c r="B207" s="208"/>
      <c r="C207" s="209"/>
      <c r="D207" s="210" t="s">
        <v>16</v>
      </c>
      <c r="E207" s="211">
        <f>SUM(E210:E211)</f>
        <v>3277947.79</v>
      </c>
      <c r="F207" s="370">
        <f>SUM(F210:F211)</f>
        <v>2749356.8899999997</v>
      </c>
      <c r="G207" s="371">
        <f t="shared" si="10"/>
        <v>0.83874334374312887</v>
      </c>
      <c r="H207" s="353"/>
      <c r="I207" s="353"/>
      <c r="J207" s="353"/>
    </row>
    <row r="208" spans="1:10" s="342" customFormat="1" x14ac:dyDescent="0.2">
      <c r="A208" s="167"/>
      <c r="B208" s="167"/>
      <c r="C208" s="168" t="s">
        <v>21</v>
      </c>
      <c r="D208" s="169" t="s">
        <v>344</v>
      </c>
      <c r="E208" s="170">
        <v>0</v>
      </c>
      <c r="F208" s="351">
        <v>4536.72</v>
      </c>
      <c r="G208" s="352">
        <v>0</v>
      </c>
      <c r="H208" s="353"/>
      <c r="I208" s="353"/>
      <c r="J208" s="353"/>
    </row>
    <row r="209" spans="1:10" s="342" customFormat="1" x14ac:dyDescent="0.2">
      <c r="A209" s="167"/>
      <c r="B209" s="167"/>
      <c r="C209" s="168" t="s">
        <v>454</v>
      </c>
      <c r="D209" s="169" t="s">
        <v>455</v>
      </c>
      <c r="E209" s="170">
        <v>0</v>
      </c>
      <c r="F209" s="351">
        <v>79213.210000000006</v>
      </c>
      <c r="G209" s="352">
        <v>0</v>
      </c>
      <c r="H209" s="353"/>
      <c r="I209" s="353"/>
      <c r="J209" s="353"/>
    </row>
    <row r="210" spans="1:10" s="342" customFormat="1" ht="75" x14ac:dyDescent="0.2">
      <c r="A210" s="167"/>
      <c r="B210" s="167"/>
      <c r="C210" s="168" t="s">
        <v>362</v>
      </c>
      <c r="D210" s="171" t="s">
        <v>348</v>
      </c>
      <c r="E210" s="170">
        <v>3100090.81</v>
      </c>
      <c r="F210" s="351">
        <v>2597813.0499999998</v>
      </c>
      <c r="G210" s="352">
        <f t="shared" si="10"/>
        <v>0.83797966227963494</v>
      </c>
      <c r="H210" s="353"/>
      <c r="I210" s="353"/>
      <c r="J210" s="353"/>
    </row>
    <row r="211" spans="1:10" s="342" customFormat="1" ht="75" x14ac:dyDescent="0.2">
      <c r="A211" s="167"/>
      <c r="B211" s="167"/>
      <c r="C211" s="168" t="s">
        <v>350</v>
      </c>
      <c r="D211" s="171" t="s">
        <v>348</v>
      </c>
      <c r="E211" s="170">
        <v>177856.98</v>
      </c>
      <c r="F211" s="351">
        <v>151543.84</v>
      </c>
      <c r="G211" s="352">
        <f t="shared" si="10"/>
        <v>0.85205449906998298</v>
      </c>
      <c r="H211" s="353"/>
      <c r="I211" s="353"/>
      <c r="J211" s="353"/>
    </row>
    <row r="212" spans="1:10" s="342" customFormat="1" ht="60" x14ac:dyDescent="0.2">
      <c r="A212" s="167"/>
      <c r="B212" s="167"/>
      <c r="C212" s="168" t="s">
        <v>66</v>
      </c>
      <c r="D212" s="169" t="s">
        <v>67</v>
      </c>
      <c r="E212" s="170">
        <v>109200</v>
      </c>
      <c r="F212" s="351">
        <v>82982.94</v>
      </c>
      <c r="G212" s="352">
        <f>F212/E212</f>
        <v>0.75991703296703295</v>
      </c>
      <c r="H212" s="353"/>
      <c r="I212" s="353"/>
      <c r="J212" s="353"/>
    </row>
    <row r="213" spans="1:10" s="350" customFormat="1" ht="15.75" x14ac:dyDescent="0.2">
      <c r="A213" s="164" t="s">
        <v>109</v>
      </c>
      <c r="B213" s="164"/>
      <c r="C213" s="164"/>
      <c r="D213" s="165" t="s">
        <v>110</v>
      </c>
      <c r="E213" s="166">
        <f>E215</f>
        <v>4154013</v>
      </c>
      <c r="F213" s="347">
        <f>F215</f>
        <v>4152694.4</v>
      </c>
      <c r="G213" s="348">
        <f t="shared" si="10"/>
        <v>0.99968257200928357</v>
      </c>
      <c r="H213" s="349"/>
      <c r="I213" s="349"/>
      <c r="J213" s="349"/>
    </row>
    <row r="214" spans="1:10" s="342" customFormat="1" ht="75" x14ac:dyDescent="0.2">
      <c r="A214" s="167"/>
      <c r="B214" s="167"/>
      <c r="C214" s="168"/>
      <c r="D214" s="169" t="s">
        <v>16</v>
      </c>
      <c r="E214" s="170" t="s">
        <v>26</v>
      </c>
      <c r="F214" s="351">
        <v>0</v>
      </c>
      <c r="G214" s="352">
        <v>0</v>
      </c>
      <c r="H214" s="353"/>
      <c r="I214" s="353"/>
      <c r="J214" s="353"/>
    </row>
    <row r="215" spans="1:10" s="350" customFormat="1" ht="47.25" x14ac:dyDescent="0.2">
      <c r="A215" s="164"/>
      <c r="B215" s="164" t="s">
        <v>111</v>
      </c>
      <c r="C215" s="164"/>
      <c r="D215" s="165" t="s">
        <v>112</v>
      </c>
      <c r="E215" s="166">
        <f>E217+E218</f>
        <v>4154013</v>
      </c>
      <c r="F215" s="347">
        <f>F217+F218</f>
        <v>4152694.4</v>
      </c>
      <c r="G215" s="348">
        <f>F215/E215</f>
        <v>0.99968257200928357</v>
      </c>
      <c r="H215" s="349"/>
      <c r="I215" s="349"/>
      <c r="J215" s="349"/>
    </row>
    <row r="216" spans="1:10" s="342" customFormat="1" ht="75" x14ac:dyDescent="0.2">
      <c r="A216" s="167"/>
      <c r="B216" s="167"/>
      <c r="C216" s="168"/>
      <c r="D216" s="169" t="s">
        <v>16</v>
      </c>
      <c r="E216" s="170" t="s">
        <v>26</v>
      </c>
      <c r="F216" s="351">
        <v>0</v>
      </c>
      <c r="G216" s="352">
        <v>0</v>
      </c>
      <c r="H216" s="353"/>
      <c r="I216" s="353"/>
      <c r="J216" s="353"/>
    </row>
    <row r="217" spans="1:10" s="342" customFormat="1" ht="60" x14ac:dyDescent="0.2">
      <c r="A217" s="167"/>
      <c r="B217" s="167"/>
      <c r="C217" s="168" t="s">
        <v>22</v>
      </c>
      <c r="D217" s="169" t="s">
        <v>23</v>
      </c>
      <c r="E217" s="170">
        <v>4153779</v>
      </c>
      <c r="F217" s="351">
        <v>4152460.4</v>
      </c>
      <c r="G217" s="352">
        <f>F217/E217</f>
        <v>0.99968255412721763</v>
      </c>
      <c r="H217" s="353"/>
      <c r="I217" s="353"/>
      <c r="J217" s="353"/>
    </row>
    <row r="218" spans="1:10" s="342" customFormat="1" ht="75" customHeight="1" x14ac:dyDescent="0.2">
      <c r="A218" s="167"/>
      <c r="B218" s="167"/>
      <c r="C218" s="168" t="s">
        <v>628</v>
      </c>
      <c r="D218" s="169" t="s">
        <v>648</v>
      </c>
      <c r="E218" s="170">
        <v>234</v>
      </c>
      <c r="F218" s="351">
        <v>234</v>
      </c>
      <c r="G218" s="352">
        <f>F218/E218</f>
        <v>1</v>
      </c>
      <c r="H218" s="353"/>
      <c r="I218" s="353"/>
      <c r="J218" s="353"/>
    </row>
    <row r="219" spans="1:10" s="350" customFormat="1" ht="15.75" x14ac:dyDescent="0.2">
      <c r="A219" s="164" t="s">
        <v>113</v>
      </c>
      <c r="B219" s="164"/>
      <c r="C219" s="164"/>
      <c r="D219" s="165" t="s">
        <v>114</v>
      </c>
      <c r="E219" s="166">
        <f>E221+E230+E233+E236+E239</f>
        <v>16766509</v>
      </c>
      <c r="F219" s="347">
        <f>F221+F230+F233+F236+F239</f>
        <v>16794882.16</v>
      </c>
      <c r="G219" s="348">
        <f>F219/E219</f>
        <v>1.001692252096128</v>
      </c>
      <c r="H219" s="349"/>
      <c r="I219" s="349"/>
      <c r="J219" s="349"/>
    </row>
    <row r="220" spans="1:10" s="342" customFormat="1" ht="75" x14ac:dyDescent="0.2">
      <c r="A220" s="167"/>
      <c r="B220" s="167"/>
      <c r="C220" s="168"/>
      <c r="D220" s="169" t="s">
        <v>16</v>
      </c>
      <c r="E220" s="170">
        <f>E222+E234+E237+E240</f>
        <v>0</v>
      </c>
      <c r="F220" s="351">
        <f>F222+F234+F237+F240</f>
        <v>0</v>
      </c>
      <c r="G220" s="352">
        <v>0</v>
      </c>
      <c r="H220" s="353"/>
      <c r="I220" s="353"/>
      <c r="J220" s="353"/>
    </row>
    <row r="221" spans="1:10" s="350" customFormat="1" ht="15.75" x14ac:dyDescent="0.2">
      <c r="A221" s="164"/>
      <c r="B221" s="164" t="s">
        <v>122</v>
      </c>
      <c r="C221" s="164"/>
      <c r="D221" s="165" t="s">
        <v>123</v>
      </c>
      <c r="E221" s="166">
        <f>SUM(E223:E229)</f>
        <v>16718841</v>
      </c>
      <c r="F221" s="347">
        <f>SUM(F223:F229)</f>
        <v>16743545.149999999</v>
      </c>
      <c r="G221" s="348">
        <f>F221/E221</f>
        <v>1.0014776233591789</v>
      </c>
      <c r="H221" s="349"/>
      <c r="I221" s="349"/>
      <c r="J221" s="349"/>
    </row>
    <row r="222" spans="1:10" s="342" customFormat="1" ht="75" x14ac:dyDescent="0.2">
      <c r="A222" s="167"/>
      <c r="B222" s="167"/>
      <c r="C222" s="168"/>
      <c r="D222" s="169" t="s">
        <v>16</v>
      </c>
      <c r="E222" s="170" t="s">
        <v>26</v>
      </c>
      <c r="F222" s="351">
        <v>0</v>
      </c>
      <c r="G222" s="352">
        <v>0</v>
      </c>
      <c r="H222" s="353"/>
      <c r="I222" s="353"/>
      <c r="J222" s="353"/>
    </row>
    <row r="223" spans="1:10" s="342" customFormat="1" ht="60" x14ac:dyDescent="0.2">
      <c r="A223" s="167"/>
      <c r="B223" s="167"/>
      <c r="C223" s="168" t="s">
        <v>42</v>
      </c>
      <c r="D223" s="169" t="s">
        <v>343</v>
      </c>
      <c r="E223" s="170">
        <v>809</v>
      </c>
      <c r="F223" s="351">
        <v>809.23</v>
      </c>
      <c r="G223" s="352">
        <f t="shared" ref="G223:G229" si="11">F223/E223</f>
        <v>1.0002843016069221</v>
      </c>
      <c r="H223" s="353"/>
      <c r="I223" s="353"/>
      <c r="J223" s="353"/>
    </row>
    <row r="224" spans="1:10" s="342" customFormat="1" x14ac:dyDescent="0.2">
      <c r="A224" s="167"/>
      <c r="B224" s="167"/>
      <c r="C224" s="168" t="s">
        <v>44</v>
      </c>
      <c r="D224" s="169" t="s">
        <v>45</v>
      </c>
      <c r="E224" s="170">
        <v>10142062</v>
      </c>
      <c r="F224" s="351">
        <v>10164044.619999999</v>
      </c>
      <c r="G224" s="352">
        <f t="shared" si="11"/>
        <v>1.0021674704808547</v>
      </c>
      <c r="H224" s="353"/>
      <c r="I224" s="353"/>
      <c r="J224" s="353"/>
    </row>
    <row r="225" spans="1:10" s="342" customFormat="1" x14ac:dyDescent="0.2">
      <c r="A225" s="167"/>
      <c r="B225" s="167"/>
      <c r="C225" s="168" t="s">
        <v>21</v>
      </c>
      <c r="D225" s="169" t="s">
        <v>344</v>
      </c>
      <c r="E225" s="170">
        <v>1900</v>
      </c>
      <c r="F225" s="351">
        <v>3369.29</v>
      </c>
      <c r="G225" s="352">
        <f t="shared" si="11"/>
        <v>1.7733105263157896</v>
      </c>
      <c r="H225" s="353"/>
      <c r="I225" s="353"/>
      <c r="J225" s="353"/>
    </row>
    <row r="226" spans="1:10" s="342" customFormat="1" x14ac:dyDescent="0.2">
      <c r="A226" s="167"/>
      <c r="B226" s="167"/>
      <c r="C226" s="168" t="s">
        <v>454</v>
      </c>
      <c r="D226" s="169" t="s">
        <v>455</v>
      </c>
      <c r="E226" s="170">
        <v>15775</v>
      </c>
      <c r="F226" s="351">
        <v>15934.4</v>
      </c>
      <c r="G226" s="352">
        <f>F226/E226</f>
        <v>1.0101045958795563</v>
      </c>
      <c r="H226" s="353"/>
      <c r="I226" s="353"/>
      <c r="J226" s="353"/>
    </row>
    <row r="227" spans="1:10" s="342" customFormat="1" x14ac:dyDescent="0.2">
      <c r="A227" s="167"/>
      <c r="B227" s="167"/>
      <c r="C227" s="168" t="s">
        <v>456</v>
      </c>
      <c r="D227" s="169" t="s">
        <v>626</v>
      </c>
      <c r="E227" s="170">
        <v>903</v>
      </c>
      <c r="F227" s="351">
        <v>903.02</v>
      </c>
      <c r="G227" s="352">
        <f>F227/E227</f>
        <v>1.0000221483942413</v>
      </c>
      <c r="H227" s="353"/>
      <c r="I227" s="353"/>
      <c r="J227" s="353"/>
    </row>
    <row r="228" spans="1:10" s="342" customFormat="1" x14ac:dyDescent="0.2">
      <c r="A228" s="167"/>
      <c r="B228" s="167"/>
      <c r="C228" s="168" t="s">
        <v>35</v>
      </c>
      <c r="D228" s="169" t="s">
        <v>36</v>
      </c>
      <c r="E228" s="170">
        <v>11563</v>
      </c>
      <c r="F228" s="351">
        <v>12655.59</v>
      </c>
      <c r="G228" s="352">
        <f t="shared" si="11"/>
        <v>1.0944901842082504</v>
      </c>
      <c r="H228" s="353"/>
      <c r="I228" s="353"/>
      <c r="J228" s="353"/>
    </row>
    <row r="229" spans="1:10" s="342" customFormat="1" ht="30" x14ac:dyDescent="0.2">
      <c r="A229" s="167"/>
      <c r="B229" s="167"/>
      <c r="C229" s="168" t="s">
        <v>124</v>
      </c>
      <c r="D229" s="169" t="s">
        <v>125</v>
      </c>
      <c r="E229" s="170">
        <v>6545829</v>
      </c>
      <c r="F229" s="351">
        <v>6545829</v>
      </c>
      <c r="G229" s="352">
        <f t="shared" si="11"/>
        <v>1</v>
      </c>
      <c r="H229" s="353"/>
      <c r="I229" s="353"/>
      <c r="J229" s="353"/>
    </row>
    <row r="230" spans="1:10" s="350" customFormat="1" ht="15.75" x14ac:dyDescent="0.2">
      <c r="A230" s="164"/>
      <c r="B230" s="164" t="s">
        <v>363</v>
      </c>
      <c r="C230" s="164"/>
      <c r="D230" s="165" t="s">
        <v>282</v>
      </c>
      <c r="E230" s="166">
        <f>E232</f>
        <v>0</v>
      </c>
      <c r="F230" s="347">
        <f>F232</f>
        <v>1022.33</v>
      </c>
      <c r="G230" s="348">
        <v>0</v>
      </c>
      <c r="H230" s="349"/>
      <c r="I230" s="349"/>
      <c r="J230" s="349"/>
    </row>
    <row r="231" spans="1:10" s="342" customFormat="1" ht="75" x14ac:dyDescent="0.2">
      <c r="A231" s="167"/>
      <c r="B231" s="167"/>
      <c r="C231" s="168"/>
      <c r="D231" s="169" t="s">
        <v>16</v>
      </c>
      <c r="E231" s="170" t="s">
        <v>26</v>
      </c>
      <c r="F231" s="351">
        <v>0</v>
      </c>
      <c r="G231" s="352">
        <v>0</v>
      </c>
      <c r="H231" s="353"/>
      <c r="I231" s="353"/>
      <c r="J231" s="353"/>
    </row>
    <row r="232" spans="1:10" s="342" customFormat="1" x14ac:dyDescent="0.2">
      <c r="A232" s="167"/>
      <c r="B232" s="167"/>
      <c r="C232" s="168" t="s">
        <v>35</v>
      </c>
      <c r="D232" s="169" t="s">
        <v>36</v>
      </c>
      <c r="E232" s="170">
        <v>0</v>
      </c>
      <c r="F232" s="351">
        <v>1022.33</v>
      </c>
      <c r="G232" s="352">
        <v>0</v>
      </c>
      <c r="H232" s="353"/>
      <c r="I232" s="353"/>
      <c r="J232" s="353"/>
    </row>
    <row r="233" spans="1:10" s="350" customFormat="1" ht="31.5" x14ac:dyDescent="0.2">
      <c r="A233" s="164"/>
      <c r="B233" s="164" t="s">
        <v>127</v>
      </c>
      <c r="C233" s="164"/>
      <c r="D233" s="165" t="s">
        <v>128</v>
      </c>
      <c r="E233" s="166">
        <f>E235</f>
        <v>17668</v>
      </c>
      <c r="F233" s="347">
        <f>F235</f>
        <v>17660</v>
      </c>
      <c r="G233" s="348">
        <f>F233/E233</f>
        <v>0.99954720398460495</v>
      </c>
      <c r="H233" s="349"/>
      <c r="I233" s="349"/>
      <c r="J233" s="349"/>
    </row>
    <row r="234" spans="1:10" s="342" customFormat="1" ht="75" x14ac:dyDescent="0.2">
      <c r="A234" s="167"/>
      <c r="B234" s="167"/>
      <c r="C234" s="168"/>
      <c r="D234" s="169" t="s">
        <v>16</v>
      </c>
      <c r="E234" s="170">
        <v>0</v>
      </c>
      <c r="F234" s="351">
        <v>0</v>
      </c>
      <c r="G234" s="352">
        <v>0</v>
      </c>
      <c r="H234" s="353"/>
      <c r="I234" s="353"/>
      <c r="J234" s="353"/>
    </row>
    <row r="235" spans="1:10" s="342" customFormat="1" ht="60" x14ac:dyDescent="0.2">
      <c r="A235" s="167"/>
      <c r="B235" s="167"/>
      <c r="C235" s="168" t="s">
        <v>22</v>
      </c>
      <c r="D235" s="169" t="s">
        <v>23</v>
      </c>
      <c r="E235" s="170">
        <v>17668</v>
      </c>
      <c r="F235" s="351">
        <v>17660</v>
      </c>
      <c r="G235" s="352">
        <f>F235/E235</f>
        <v>0.99954720398460495</v>
      </c>
      <c r="H235" s="353"/>
      <c r="I235" s="353"/>
      <c r="J235" s="353"/>
    </row>
    <row r="236" spans="1:10" s="350" customFormat="1" ht="15.75" x14ac:dyDescent="0.2">
      <c r="A236" s="164"/>
      <c r="B236" s="164" t="s">
        <v>129</v>
      </c>
      <c r="C236" s="164"/>
      <c r="D236" s="165" t="s">
        <v>130</v>
      </c>
      <c r="E236" s="166">
        <f>SUM(E238:E238)</f>
        <v>0</v>
      </c>
      <c r="F236" s="347">
        <f>SUM(F238:F238)</f>
        <v>1217.32</v>
      </c>
      <c r="G236" s="348">
        <v>0</v>
      </c>
      <c r="H236" s="349"/>
      <c r="I236" s="349"/>
      <c r="J236" s="349"/>
    </row>
    <row r="237" spans="1:10" s="342" customFormat="1" ht="75" x14ac:dyDescent="0.2">
      <c r="A237" s="167"/>
      <c r="B237" s="167"/>
      <c r="C237" s="168"/>
      <c r="D237" s="169" t="s">
        <v>16</v>
      </c>
      <c r="E237" s="170">
        <v>0</v>
      </c>
      <c r="F237" s="351">
        <v>0</v>
      </c>
      <c r="G237" s="352">
        <v>0</v>
      </c>
      <c r="H237" s="353"/>
      <c r="I237" s="353"/>
      <c r="J237" s="353"/>
    </row>
    <row r="238" spans="1:10" s="342" customFormat="1" x14ac:dyDescent="0.2">
      <c r="A238" s="167"/>
      <c r="B238" s="167"/>
      <c r="C238" s="168" t="s">
        <v>21</v>
      </c>
      <c r="D238" s="169" t="s">
        <v>344</v>
      </c>
      <c r="E238" s="170">
        <v>0</v>
      </c>
      <c r="F238" s="351">
        <v>1217.32</v>
      </c>
      <c r="G238" s="352">
        <v>0</v>
      </c>
      <c r="H238" s="353"/>
      <c r="I238" s="353"/>
      <c r="J238" s="353"/>
    </row>
    <row r="239" spans="1:10" s="350" customFormat="1" ht="47.25" x14ac:dyDescent="0.2">
      <c r="A239" s="164"/>
      <c r="B239" s="164" t="s">
        <v>131</v>
      </c>
      <c r="C239" s="164"/>
      <c r="D239" s="165" t="s">
        <v>132</v>
      </c>
      <c r="E239" s="166">
        <f>E241</f>
        <v>30000</v>
      </c>
      <c r="F239" s="347">
        <f>F241</f>
        <v>31437.360000000001</v>
      </c>
      <c r="G239" s="348">
        <f>F239/E239</f>
        <v>1.047912</v>
      </c>
      <c r="H239" s="349"/>
      <c r="I239" s="349"/>
      <c r="J239" s="349"/>
    </row>
    <row r="240" spans="1:10" s="342" customFormat="1" ht="75" x14ac:dyDescent="0.2">
      <c r="A240" s="167"/>
      <c r="B240" s="167"/>
      <c r="C240" s="168"/>
      <c r="D240" s="169" t="s">
        <v>16</v>
      </c>
      <c r="E240" s="170" t="s">
        <v>26</v>
      </c>
      <c r="F240" s="351">
        <v>0</v>
      </c>
      <c r="G240" s="352">
        <v>0</v>
      </c>
      <c r="H240" s="353"/>
      <c r="I240" s="353"/>
      <c r="J240" s="353"/>
    </row>
    <row r="241" spans="1:10" s="342" customFormat="1" x14ac:dyDescent="0.2">
      <c r="A241" s="167"/>
      <c r="B241" s="167"/>
      <c r="C241" s="168" t="s">
        <v>44</v>
      </c>
      <c r="D241" s="169" t="s">
        <v>45</v>
      </c>
      <c r="E241" s="170">
        <v>30000</v>
      </c>
      <c r="F241" s="351">
        <v>31437.360000000001</v>
      </c>
      <c r="G241" s="352">
        <f>F241/E241</f>
        <v>1.047912</v>
      </c>
      <c r="H241" s="353"/>
      <c r="I241" s="353"/>
      <c r="J241" s="353"/>
    </row>
    <row r="242" spans="1:10" s="350" customFormat="1" ht="15.75" x14ac:dyDescent="0.2">
      <c r="A242" s="164" t="s">
        <v>133</v>
      </c>
      <c r="B242" s="164"/>
      <c r="C242" s="164"/>
      <c r="D242" s="165" t="s">
        <v>134</v>
      </c>
      <c r="E242" s="166">
        <f>E244+E248+E253+E256+E263</f>
        <v>2433789.65</v>
      </c>
      <c r="F242" s="347">
        <f>F244+F248+F253+F256+F263</f>
        <v>2358317.7999999998</v>
      </c>
      <c r="G242" s="348">
        <f>F242/E242</f>
        <v>0.96898998646000478</v>
      </c>
      <c r="H242" s="349"/>
      <c r="I242" s="349"/>
      <c r="J242" s="349"/>
    </row>
    <row r="243" spans="1:10" s="342" customFormat="1" ht="75" x14ac:dyDescent="0.2">
      <c r="A243" s="167"/>
      <c r="B243" s="167"/>
      <c r="C243" s="168"/>
      <c r="D243" s="169" t="s">
        <v>16</v>
      </c>
      <c r="E243" s="170">
        <f>E245+E249+E254+E257+E264</f>
        <v>429878.64999999997</v>
      </c>
      <c r="F243" s="351">
        <f>F245+F249+F254+F257+F264</f>
        <v>359367.05000000005</v>
      </c>
      <c r="G243" s="352">
        <f>F243/E243</f>
        <v>0.83597324500763193</v>
      </c>
      <c r="H243" s="353"/>
      <c r="I243" s="353"/>
      <c r="J243" s="353"/>
    </row>
    <row r="244" spans="1:10" s="350" customFormat="1" ht="31.5" x14ac:dyDescent="0.2">
      <c r="A244" s="164"/>
      <c r="B244" s="164" t="s">
        <v>135</v>
      </c>
      <c r="C244" s="164"/>
      <c r="D244" s="165" t="s">
        <v>136</v>
      </c>
      <c r="E244" s="166">
        <f>E247+E246</f>
        <v>10296.299999999999</v>
      </c>
      <c r="F244" s="347">
        <f>F247+F246</f>
        <v>10324.34</v>
      </c>
      <c r="G244" s="348">
        <f>F244/E244</f>
        <v>1.0027233083729108</v>
      </c>
      <c r="H244" s="349"/>
      <c r="I244" s="349"/>
      <c r="J244" s="349"/>
    </row>
    <row r="245" spans="1:10" s="342" customFormat="1" ht="75" x14ac:dyDescent="0.2">
      <c r="A245" s="167"/>
      <c r="B245" s="167"/>
      <c r="C245" s="168"/>
      <c r="D245" s="169" t="s">
        <v>16</v>
      </c>
      <c r="E245" s="170">
        <v>0</v>
      </c>
      <c r="F245" s="351">
        <v>0</v>
      </c>
      <c r="G245" s="352">
        <v>0</v>
      </c>
      <c r="H245" s="353"/>
      <c r="I245" s="353"/>
      <c r="J245" s="353"/>
    </row>
    <row r="246" spans="1:10" s="342" customFormat="1" x14ac:dyDescent="0.2">
      <c r="A246" s="167"/>
      <c r="B246" s="167"/>
      <c r="C246" s="168" t="s">
        <v>21</v>
      </c>
      <c r="D246" s="169" t="s">
        <v>344</v>
      </c>
      <c r="E246" s="170">
        <v>0</v>
      </c>
      <c r="F246" s="351">
        <v>28.04</v>
      </c>
      <c r="G246" s="352">
        <v>0</v>
      </c>
      <c r="H246" s="353"/>
      <c r="I246" s="353"/>
      <c r="J246" s="353"/>
    </row>
    <row r="247" spans="1:10" s="342" customFormat="1" ht="45" x14ac:dyDescent="0.2">
      <c r="A247" s="167"/>
      <c r="B247" s="167"/>
      <c r="C247" s="168" t="s">
        <v>118</v>
      </c>
      <c r="D247" s="169" t="s">
        <v>119</v>
      </c>
      <c r="E247" s="170">
        <v>10296.299999999999</v>
      </c>
      <c r="F247" s="351">
        <v>10296.299999999999</v>
      </c>
      <c r="G247" s="352">
        <f>F247/E247</f>
        <v>1</v>
      </c>
      <c r="H247" s="353"/>
      <c r="I247" s="353"/>
      <c r="J247" s="353"/>
    </row>
    <row r="248" spans="1:10" s="350" customFormat="1" ht="31.5" x14ac:dyDescent="0.2">
      <c r="A248" s="164"/>
      <c r="B248" s="164" t="s">
        <v>137</v>
      </c>
      <c r="C248" s="164"/>
      <c r="D248" s="165" t="s">
        <v>138</v>
      </c>
      <c r="E248" s="166">
        <f>SUM(E249:E252)</f>
        <v>666824.69999999995</v>
      </c>
      <c r="F248" s="347">
        <f>SUM(F249:F252)</f>
        <v>664441.09999999986</v>
      </c>
      <c r="G248" s="348">
        <f>F248/E248</f>
        <v>0.99642544734770611</v>
      </c>
      <c r="H248" s="349"/>
      <c r="I248" s="349"/>
      <c r="J248" s="349"/>
    </row>
    <row r="249" spans="1:10" s="342" customFormat="1" ht="75" x14ac:dyDescent="0.2">
      <c r="A249" s="167"/>
      <c r="B249" s="167"/>
      <c r="C249" s="168"/>
      <c r="D249" s="169" t="s">
        <v>16</v>
      </c>
      <c r="E249" s="170" t="s">
        <v>26</v>
      </c>
      <c r="F249" s="351">
        <v>0</v>
      </c>
      <c r="G249" s="352">
        <v>0</v>
      </c>
      <c r="H249" s="353"/>
      <c r="I249" s="353"/>
      <c r="J249" s="353"/>
    </row>
    <row r="250" spans="1:10" s="342" customFormat="1" x14ac:dyDescent="0.2">
      <c r="A250" s="167"/>
      <c r="B250" s="167"/>
      <c r="C250" s="168" t="s">
        <v>21</v>
      </c>
      <c r="D250" s="169" t="s">
        <v>344</v>
      </c>
      <c r="E250" s="170">
        <v>0</v>
      </c>
      <c r="F250" s="351">
        <v>311.20999999999998</v>
      </c>
      <c r="G250" s="352">
        <v>0</v>
      </c>
      <c r="H250" s="353"/>
      <c r="I250" s="353"/>
      <c r="J250" s="353"/>
    </row>
    <row r="251" spans="1:10" s="342" customFormat="1" ht="60" x14ac:dyDescent="0.2">
      <c r="A251" s="167"/>
      <c r="B251" s="167"/>
      <c r="C251" s="168" t="s">
        <v>22</v>
      </c>
      <c r="D251" s="169" t="s">
        <v>23</v>
      </c>
      <c r="E251" s="170">
        <v>666254.69999999995</v>
      </c>
      <c r="F251" s="351">
        <v>663374.18999999994</v>
      </c>
      <c r="G251" s="352">
        <f>F251/E251</f>
        <v>0.99567656333231114</v>
      </c>
      <c r="H251" s="353"/>
      <c r="I251" s="353"/>
      <c r="J251" s="353"/>
    </row>
    <row r="252" spans="1:10" s="342" customFormat="1" ht="45" x14ac:dyDescent="0.2">
      <c r="A252" s="167"/>
      <c r="B252" s="167"/>
      <c r="C252" s="168" t="s">
        <v>46</v>
      </c>
      <c r="D252" s="169" t="s">
        <v>47</v>
      </c>
      <c r="E252" s="170">
        <v>570</v>
      </c>
      <c r="F252" s="351">
        <v>755.7</v>
      </c>
      <c r="G252" s="352">
        <f>F252/E252</f>
        <v>1.3257894736842106</v>
      </c>
      <c r="H252" s="353"/>
      <c r="I252" s="353"/>
      <c r="J252" s="353"/>
    </row>
    <row r="253" spans="1:10" s="350" customFormat="1" ht="31.5" x14ac:dyDescent="0.2">
      <c r="A253" s="164"/>
      <c r="B253" s="164" t="s">
        <v>139</v>
      </c>
      <c r="C253" s="164"/>
      <c r="D253" s="165" t="s">
        <v>140</v>
      </c>
      <c r="E253" s="166">
        <f>E255</f>
        <v>50000</v>
      </c>
      <c r="F253" s="347">
        <f>F255</f>
        <v>65955.72</v>
      </c>
      <c r="G253" s="348">
        <f>F253/E253</f>
        <v>1.3191144000000001</v>
      </c>
      <c r="H253" s="349"/>
      <c r="I253" s="349"/>
      <c r="J253" s="349"/>
    </row>
    <row r="254" spans="1:10" s="342" customFormat="1" ht="75" x14ac:dyDescent="0.2">
      <c r="A254" s="167"/>
      <c r="B254" s="167"/>
      <c r="C254" s="168"/>
      <c r="D254" s="169" t="s">
        <v>16</v>
      </c>
      <c r="E254" s="170" t="s">
        <v>26</v>
      </c>
      <c r="F254" s="351">
        <v>0</v>
      </c>
      <c r="G254" s="352">
        <v>0</v>
      </c>
      <c r="H254" s="353"/>
      <c r="I254" s="353"/>
      <c r="J254" s="353"/>
    </row>
    <row r="255" spans="1:10" s="342" customFormat="1" x14ac:dyDescent="0.2">
      <c r="A255" s="167"/>
      <c r="B255" s="167"/>
      <c r="C255" s="168" t="s">
        <v>35</v>
      </c>
      <c r="D255" s="169" t="s">
        <v>36</v>
      </c>
      <c r="E255" s="170">
        <v>50000</v>
      </c>
      <c r="F255" s="351">
        <v>65955.72</v>
      </c>
      <c r="G255" s="352">
        <f>F255/E255</f>
        <v>1.3191144000000001</v>
      </c>
      <c r="H255" s="353"/>
      <c r="I255" s="353"/>
      <c r="J255" s="353"/>
    </row>
    <row r="256" spans="1:10" s="350" customFormat="1" ht="15.75" x14ac:dyDescent="0.2">
      <c r="A256" s="164"/>
      <c r="B256" s="164" t="s">
        <v>141</v>
      </c>
      <c r="C256" s="164"/>
      <c r="D256" s="165" t="s">
        <v>142</v>
      </c>
      <c r="E256" s="166">
        <f>SUM(E258:E262)</f>
        <v>1231100</v>
      </c>
      <c r="F256" s="347">
        <f>SUM(F258:F262)</f>
        <v>1211950.1100000001</v>
      </c>
      <c r="G256" s="348">
        <f>F256/E256</f>
        <v>0.98444489480952002</v>
      </c>
      <c r="H256" s="349"/>
      <c r="I256" s="349"/>
      <c r="J256" s="349"/>
    </row>
    <row r="257" spans="1:10" s="342" customFormat="1" ht="75" x14ac:dyDescent="0.2">
      <c r="A257" s="167"/>
      <c r="B257" s="167"/>
      <c r="C257" s="168"/>
      <c r="D257" s="169" t="s">
        <v>16</v>
      </c>
      <c r="E257" s="170">
        <v>0</v>
      </c>
      <c r="F257" s="351">
        <v>0</v>
      </c>
      <c r="G257" s="352">
        <v>0</v>
      </c>
      <c r="H257" s="353"/>
      <c r="I257" s="353"/>
      <c r="J257" s="353"/>
    </row>
    <row r="258" spans="1:10" s="342" customFormat="1" ht="30" x14ac:dyDescent="0.2">
      <c r="A258" s="185"/>
      <c r="B258" s="185"/>
      <c r="C258" s="186" t="s">
        <v>547</v>
      </c>
      <c r="D258" s="187" t="s">
        <v>548</v>
      </c>
      <c r="E258" s="188">
        <v>5000</v>
      </c>
      <c r="F258" s="373">
        <v>1185</v>
      </c>
      <c r="G258" s="374">
        <f>F258/E258</f>
        <v>0.23699999999999999</v>
      </c>
      <c r="H258" s="353"/>
      <c r="I258" s="353"/>
      <c r="J258" s="353"/>
    </row>
    <row r="259" spans="1:10" s="342" customFormat="1" x14ac:dyDescent="0.2">
      <c r="A259" s="185"/>
      <c r="B259" s="185"/>
      <c r="C259" s="186" t="s">
        <v>19</v>
      </c>
      <c r="D259" s="187" t="s">
        <v>20</v>
      </c>
      <c r="E259" s="188">
        <v>125000</v>
      </c>
      <c r="F259" s="373">
        <v>107640</v>
      </c>
      <c r="G259" s="374">
        <f>F259/E259</f>
        <v>0.86112</v>
      </c>
      <c r="H259" s="353"/>
      <c r="I259" s="353"/>
      <c r="J259" s="353"/>
    </row>
    <row r="260" spans="1:10" s="342" customFormat="1" x14ac:dyDescent="0.2">
      <c r="A260" s="167"/>
      <c r="B260" s="167"/>
      <c r="C260" s="168" t="s">
        <v>21</v>
      </c>
      <c r="D260" s="169" t="s">
        <v>344</v>
      </c>
      <c r="E260" s="170">
        <v>0</v>
      </c>
      <c r="F260" s="351">
        <v>946.17</v>
      </c>
      <c r="G260" s="352">
        <v>0</v>
      </c>
      <c r="H260" s="353"/>
      <c r="I260" s="353"/>
      <c r="J260" s="353"/>
    </row>
    <row r="261" spans="1:10" s="342" customFormat="1" x14ac:dyDescent="0.2">
      <c r="A261" s="167"/>
      <c r="B261" s="167"/>
      <c r="C261" s="168" t="s">
        <v>35</v>
      </c>
      <c r="D261" s="169" t="s">
        <v>36</v>
      </c>
      <c r="E261" s="170">
        <v>0</v>
      </c>
      <c r="F261" s="351">
        <v>1078.94</v>
      </c>
      <c r="G261" s="352">
        <v>0</v>
      </c>
      <c r="H261" s="353"/>
      <c r="I261" s="353"/>
      <c r="J261" s="353"/>
    </row>
    <row r="262" spans="1:10" s="342" customFormat="1" ht="60" x14ac:dyDescent="0.2">
      <c r="A262" s="167"/>
      <c r="B262" s="167"/>
      <c r="C262" s="168" t="s">
        <v>143</v>
      </c>
      <c r="D262" s="169" t="s">
        <v>144</v>
      </c>
      <c r="E262" s="170">
        <v>1101100</v>
      </c>
      <c r="F262" s="351">
        <v>1101100</v>
      </c>
      <c r="G262" s="352">
        <f>F262/E262</f>
        <v>1</v>
      </c>
      <c r="H262" s="353"/>
      <c r="I262" s="353"/>
      <c r="J262" s="353"/>
    </row>
    <row r="263" spans="1:10" s="350" customFormat="1" ht="15.75" x14ac:dyDescent="0.2">
      <c r="A263" s="164"/>
      <c r="B263" s="164" t="s">
        <v>465</v>
      </c>
      <c r="C263" s="164"/>
      <c r="D263" s="165" t="s">
        <v>57</v>
      </c>
      <c r="E263" s="166">
        <f>SUM(E265:E268)</f>
        <v>475568.64999999997</v>
      </c>
      <c r="F263" s="347">
        <f>SUM(F265:F268)</f>
        <v>405646.53</v>
      </c>
      <c r="G263" s="348">
        <f>F263/E263</f>
        <v>0.85297155310805295</v>
      </c>
      <c r="H263" s="349"/>
      <c r="I263" s="349"/>
      <c r="J263" s="349"/>
    </row>
    <row r="264" spans="1:10" s="342" customFormat="1" ht="75" x14ac:dyDescent="0.2">
      <c r="A264" s="167"/>
      <c r="B264" s="167"/>
      <c r="C264" s="168"/>
      <c r="D264" s="169" t="s">
        <v>16</v>
      </c>
      <c r="E264" s="170">
        <f>E266+E267</f>
        <v>429878.64999999997</v>
      </c>
      <c r="F264" s="351">
        <f>F266+F267</f>
        <v>359367.05000000005</v>
      </c>
      <c r="G264" s="352">
        <f>F264/E264</f>
        <v>0.83597324500763193</v>
      </c>
      <c r="H264" s="353"/>
      <c r="I264" s="353"/>
      <c r="J264" s="353"/>
    </row>
    <row r="265" spans="1:10" s="342" customFormat="1" x14ac:dyDescent="0.2">
      <c r="A265" s="167"/>
      <c r="B265" s="167"/>
      <c r="C265" s="168" t="s">
        <v>21</v>
      </c>
      <c r="D265" s="169" t="s">
        <v>344</v>
      </c>
      <c r="E265" s="170">
        <v>0</v>
      </c>
      <c r="F265" s="351">
        <v>589.48</v>
      </c>
      <c r="G265" s="352">
        <v>0</v>
      </c>
      <c r="H265" s="353"/>
      <c r="I265" s="353"/>
      <c r="J265" s="353"/>
    </row>
    <row r="266" spans="1:10" s="342" customFormat="1" ht="75" x14ac:dyDescent="0.2">
      <c r="A266" s="167"/>
      <c r="B266" s="167"/>
      <c r="C266" s="168" t="s">
        <v>362</v>
      </c>
      <c r="D266" s="171" t="s">
        <v>348</v>
      </c>
      <c r="E266" s="170">
        <v>387592.42</v>
      </c>
      <c r="F266" s="351">
        <v>331335.52</v>
      </c>
      <c r="G266" s="352">
        <f>F266/E266</f>
        <v>0.85485552065233894</v>
      </c>
      <c r="H266" s="353"/>
      <c r="I266" s="353"/>
      <c r="J266" s="353"/>
    </row>
    <row r="267" spans="1:10" s="342" customFormat="1" ht="75" x14ac:dyDescent="0.2">
      <c r="A267" s="167"/>
      <c r="B267" s="167"/>
      <c r="C267" s="168" t="s">
        <v>350</v>
      </c>
      <c r="D267" s="171" t="s">
        <v>348</v>
      </c>
      <c r="E267" s="170">
        <v>42286.23</v>
      </c>
      <c r="F267" s="351">
        <v>28031.53</v>
      </c>
      <c r="G267" s="352">
        <f>F267/E267</f>
        <v>0.66289971936490899</v>
      </c>
      <c r="H267" s="353"/>
      <c r="I267" s="353"/>
      <c r="J267" s="353"/>
    </row>
    <row r="268" spans="1:10" s="342" customFormat="1" ht="60" x14ac:dyDescent="0.2">
      <c r="A268" s="167"/>
      <c r="B268" s="167"/>
      <c r="C268" s="168" t="s">
        <v>22</v>
      </c>
      <c r="D268" s="169" t="s">
        <v>23</v>
      </c>
      <c r="E268" s="170">
        <v>45690</v>
      </c>
      <c r="F268" s="351">
        <v>45690</v>
      </c>
      <c r="G268" s="352">
        <f>F268/E268</f>
        <v>1</v>
      </c>
      <c r="H268" s="353"/>
      <c r="I268" s="353"/>
      <c r="J268" s="353"/>
    </row>
    <row r="269" spans="1:10" s="350" customFormat="1" ht="15.75" x14ac:dyDescent="0.2">
      <c r="A269" s="164" t="s">
        <v>145</v>
      </c>
      <c r="B269" s="164"/>
      <c r="C269" s="164"/>
      <c r="D269" s="165" t="s">
        <v>146</v>
      </c>
      <c r="E269" s="166">
        <f>E271+E283+E288+E292+E299</f>
        <v>619098</v>
      </c>
      <c r="F269" s="347">
        <f>F271+F280+F283+F288+F292+F299</f>
        <v>625212.2699999999</v>
      </c>
      <c r="G269" s="348">
        <f>F269/E269</f>
        <v>1.0098760939302016</v>
      </c>
      <c r="H269" s="349"/>
      <c r="I269" s="349"/>
      <c r="J269" s="349"/>
    </row>
    <row r="270" spans="1:10" s="342" customFormat="1" ht="75" x14ac:dyDescent="0.2">
      <c r="A270" s="167"/>
      <c r="B270" s="167"/>
      <c r="C270" s="168"/>
      <c r="D270" s="169" t="s">
        <v>16</v>
      </c>
      <c r="E270" s="170">
        <f>E272+E284+E289+E293+E300</f>
        <v>0</v>
      </c>
      <c r="F270" s="351">
        <f>F272+F284+F289+F293+F300</f>
        <v>0</v>
      </c>
      <c r="G270" s="352">
        <v>0</v>
      </c>
      <c r="H270" s="353"/>
      <c r="I270" s="353"/>
      <c r="J270" s="353"/>
    </row>
    <row r="271" spans="1:10" s="350" customFormat="1" ht="15.75" x14ac:dyDescent="0.2">
      <c r="A271" s="164"/>
      <c r="B271" s="164" t="s">
        <v>147</v>
      </c>
      <c r="C271" s="164"/>
      <c r="D271" s="165" t="s">
        <v>148</v>
      </c>
      <c r="E271" s="166">
        <f>SUM(E273:E279)</f>
        <v>45181</v>
      </c>
      <c r="F271" s="347">
        <f>SUM(F273:F279)</f>
        <v>45417.42</v>
      </c>
      <c r="G271" s="348">
        <f>F271/E271</f>
        <v>1.0052327305725859</v>
      </c>
      <c r="H271" s="349"/>
      <c r="I271" s="349"/>
      <c r="J271" s="349"/>
    </row>
    <row r="272" spans="1:10" s="342" customFormat="1" ht="75" x14ac:dyDescent="0.2">
      <c r="A272" s="167"/>
      <c r="B272" s="167"/>
      <c r="C272" s="168"/>
      <c r="D272" s="169" t="s">
        <v>16</v>
      </c>
      <c r="E272" s="170" t="s">
        <v>26</v>
      </c>
      <c r="F272" s="351">
        <v>0</v>
      </c>
      <c r="G272" s="396">
        <v>0</v>
      </c>
      <c r="H272" s="353"/>
      <c r="I272" s="353"/>
      <c r="J272" s="353"/>
    </row>
    <row r="273" spans="1:10" s="342" customFormat="1" ht="30" x14ac:dyDescent="0.2">
      <c r="A273" s="167"/>
      <c r="B273" s="167"/>
      <c r="C273" s="168" t="s">
        <v>149</v>
      </c>
      <c r="D273" s="169" t="s">
        <v>342</v>
      </c>
      <c r="E273" s="170">
        <v>3310</v>
      </c>
      <c r="F273" s="351">
        <v>3310</v>
      </c>
      <c r="G273" s="396">
        <f t="shared" ref="G273:G279" si="12">F273/E273</f>
        <v>1</v>
      </c>
      <c r="H273" s="353"/>
      <c r="I273" s="353"/>
      <c r="J273" s="353"/>
    </row>
    <row r="274" spans="1:10" s="342" customFormat="1" ht="60" x14ac:dyDescent="0.2">
      <c r="A274" s="167"/>
      <c r="B274" s="167"/>
      <c r="C274" s="168" t="s">
        <v>42</v>
      </c>
      <c r="D274" s="169" t="s">
        <v>343</v>
      </c>
      <c r="E274" s="170">
        <v>3800</v>
      </c>
      <c r="F274" s="351">
        <v>3800.76</v>
      </c>
      <c r="G274" s="396">
        <f t="shared" si="12"/>
        <v>1.0002</v>
      </c>
      <c r="H274" s="353"/>
      <c r="I274" s="353"/>
      <c r="J274" s="353"/>
    </row>
    <row r="275" spans="1:10" s="342" customFormat="1" x14ac:dyDescent="0.2">
      <c r="A275" s="167"/>
      <c r="B275" s="167"/>
      <c r="C275" s="168" t="s">
        <v>44</v>
      </c>
      <c r="D275" s="169" t="s">
        <v>45</v>
      </c>
      <c r="E275" s="170">
        <v>30822</v>
      </c>
      <c r="F275" s="351">
        <v>30893.71</v>
      </c>
      <c r="G275" s="396">
        <f t="shared" si="12"/>
        <v>1.0023265849068848</v>
      </c>
      <c r="H275" s="353"/>
      <c r="I275" s="353"/>
      <c r="J275" s="353"/>
    </row>
    <row r="276" spans="1:10" s="342" customFormat="1" x14ac:dyDescent="0.2">
      <c r="A276" s="167"/>
      <c r="B276" s="167"/>
      <c r="C276" s="168" t="s">
        <v>21</v>
      </c>
      <c r="D276" s="169" t="s">
        <v>344</v>
      </c>
      <c r="E276" s="170">
        <v>2585</v>
      </c>
      <c r="F276" s="351">
        <v>2665.02</v>
      </c>
      <c r="G276" s="396">
        <f t="shared" si="12"/>
        <v>1.0309555125725338</v>
      </c>
      <c r="H276" s="353"/>
      <c r="I276" s="353"/>
      <c r="J276" s="353"/>
    </row>
    <row r="277" spans="1:10" s="342" customFormat="1" x14ac:dyDescent="0.2">
      <c r="A277" s="167"/>
      <c r="B277" s="167"/>
      <c r="C277" s="168" t="s">
        <v>454</v>
      </c>
      <c r="D277" s="169" t="s">
        <v>455</v>
      </c>
      <c r="E277" s="170">
        <v>2283</v>
      </c>
      <c r="F277" s="351">
        <v>2283.4499999999998</v>
      </c>
      <c r="G277" s="396">
        <f t="shared" si="12"/>
        <v>1.000197109067017</v>
      </c>
      <c r="H277" s="353"/>
      <c r="I277" s="353"/>
      <c r="J277" s="353"/>
    </row>
    <row r="278" spans="1:10" s="342" customFormat="1" x14ac:dyDescent="0.2">
      <c r="A278" s="167"/>
      <c r="B278" s="167"/>
      <c r="C278" s="168" t="s">
        <v>456</v>
      </c>
      <c r="D278" s="169" t="s">
        <v>626</v>
      </c>
      <c r="E278" s="170">
        <v>1291</v>
      </c>
      <c r="F278" s="351">
        <v>1291.5</v>
      </c>
      <c r="G278" s="396">
        <f t="shared" si="12"/>
        <v>1.0003872966692486</v>
      </c>
      <c r="H278" s="353"/>
      <c r="I278" s="353"/>
      <c r="J278" s="353"/>
    </row>
    <row r="279" spans="1:10" s="342" customFormat="1" x14ac:dyDescent="0.2">
      <c r="A279" s="167"/>
      <c r="B279" s="167"/>
      <c r="C279" s="168" t="s">
        <v>35</v>
      </c>
      <c r="D279" s="169" t="s">
        <v>36</v>
      </c>
      <c r="E279" s="170">
        <v>1090</v>
      </c>
      <c r="F279" s="351">
        <v>1172.98</v>
      </c>
      <c r="G279" s="396">
        <f t="shared" si="12"/>
        <v>1.0761284403669724</v>
      </c>
      <c r="H279" s="353"/>
      <c r="I279" s="353"/>
      <c r="J279" s="353"/>
    </row>
    <row r="280" spans="1:10" s="350" customFormat="1" ht="15.75" x14ac:dyDescent="0.2">
      <c r="A280" s="164"/>
      <c r="B280" s="164" t="s">
        <v>627</v>
      </c>
      <c r="C280" s="164"/>
      <c r="D280" s="377" t="s">
        <v>286</v>
      </c>
      <c r="E280" s="166">
        <f>SUM(E282:E282)</f>
        <v>0</v>
      </c>
      <c r="F280" s="347">
        <f>SUM(F282:F282)</f>
        <v>1170</v>
      </c>
      <c r="G280" s="348">
        <v>0</v>
      </c>
      <c r="H280" s="349"/>
      <c r="I280" s="349"/>
      <c r="J280" s="349"/>
    </row>
    <row r="281" spans="1:10" s="342" customFormat="1" ht="75" x14ac:dyDescent="0.2">
      <c r="A281" s="167"/>
      <c r="B281" s="167"/>
      <c r="C281" s="168"/>
      <c r="D281" s="169" t="s">
        <v>16</v>
      </c>
      <c r="E281" s="170">
        <v>0</v>
      </c>
      <c r="F281" s="351">
        <v>0</v>
      </c>
      <c r="G281" s="352">
        <v>0</v>
      </c>
      <c r="H281" s="353"/>
      <c r="I281" s="353"/>
      <c r="J281" s="353"/>
    </row>
    <row r="282" spans="1:10" s="342" customFormat="1" ht="75" x14ac:dyDescent="0.2">
      <c r="A282" s="167"/>
      <c r="B282" s="167"/>
      <c r="C282" s="168" t="s">
        <v>628</v>
      </c>
      <c r="D282" s="378" t="s">
        <v>629</v>
      </c>
      <c r="E282" s="170">
        <v>0</v>
      </c>
      <c r="F282" s="351">
        <v>1170</v>
      </c>
      <c r="G282" s="352">
        <v>0</v>
      </c>
      <c r="H282" s="353"/>
      <c r="I282" s="353"/>
      <c r="J282" s="353"/>
    </row>
    <row r="283" spans="1:10" s="350" customFormat="1" ht="31.5" x14ac:dyDescent="0.2">
      <c r="A283" s="164"/>
      <c r="B283" s="164" t="s">
        <v>150</v>
      </c>
      <c r="C283" s="164"/>
      <c r="D283" s="165" t="s">
        <v>151</v>
      </c>
      <c r="E283" s="166">
        <f>SUM(E285:E287)</f>
        <v>2217</v>
      </c>
      <c r="F283" s="347">
        <f>SUM(F285:F287)</f>
        <v>2080.46</v>
      </c>
      <c r="G283" s="348">
        <f>F283/E283</f>
        <v>0.93841226883175466</v>
      </c>
      <c r="H283" s="349"/>
      <c r="I283" s="349"/>
      <c r="J283" s="349"/>
    </row>
    <row r="284" spans="1:10" s="342" customFormat="1" ht="75" x14ac:dyDescent="0.2">
      <c r="A284" s="167"/>
      <c r="B284" s="167"/>
      <c r="C284" s="168"/>
      <c r="D284" s="169" t="s">
        <v>16</v>
      </c>
      <c r="E284" s="170">
        <v>0</v>
      </c>
      <c r="F284" s="351">
        <v>0</v>
      </c>
      <c r="G284" s="396">
        <v>0</v>
      </c>
      <c r="H284" s="353"/>
      <c r="I284" s="353"/>
      <c r="J284" s="353"/>
    </row>
    <row r="285" spans="1:10" s="342" customFormat="1" x14ac:dyDescent="0.2">
      <c r="A285" s="167"/>
      <c r="B285" s="167"/>
      <c r="C285" s="168" t="s">
        <v>21</v>
      </c>
      <c r="D285" s="169" t="s">
        <v>344</v>
      </c>
      <c r="E285" s="170">
        <v>510</v>
      </c>
      <c r="F285" s="351">
        <v>383.75</v>
      </c>
      <c r="G285" s="396">
        <f t="shared" ref="G285:G287" si="13">F285/E285</f>
        <v>0.75245098039215685</v>
      </c>
      <c r="H285" s="353"/>
      <c r="I285" s="353"/>
      <c r="J285" s="353"/>
    </row>
    <row r="286" spans="1:10" s="342" customFormat="1" x14ac:dyDescent="0.2">
      <c r="A286" s="167"/>
      <c r="B286" s="167"/>
      <c r="C286" s="168" t="s">
        <v>456</v>
      </c>
      <c r="D286" s="169" t="s">
        <v>626</v>
      </c>
      <c r="E286" s="170">
        <v>1257</v>
      </c>
      <c r="F286" s="351">
        <v>1256.53</v>
      </c>
      <c r="G286" s="396">
        <f t="shared" si="13"/>
        <v>0.9996260938743039</v>
      </c>
      <c r="H286" s="353"/>
      <c r="I286" s="353"/>
      <c r="J286" s="353"/>
    </row>
    <row r="287" spans="1:10" s="342" customFormat="1" x14ac:dyDescent="0.2">
      <c r="A287" s="167"/>
      <c r="B287" s="167"/>
      <c r="C287" s="168" t="s">
        <v>35</v>
      </c>
      <c r="D287" s="169" t="s">
        <v>53</v>
      </c>
      <c r="E287" s="170">
        <v>450</v>
      </c>
      <c r="F287" s="351">
        <v>440.18</v>
      </c>
      <c r="G287" s="396">
        <f t="shared" si="13"/>
        <v>0.97817777777777781</v>
      </c>
      <c r="H287" s="353"/>
      <c r="I287" s="353"/>
      <c r="J287" s="353"/>
    </row>
    <row r="288" spans="1:10" s="350" customFormat="1" ht="15.75" x14ac:dyDescent="0.2">
      <c r="A288" s="164"/>
      <c r="B288" s="164" t="s">
        <v>152</v>
      </c>
      <c r="C288" s="164"/>
      <c r="D288" s="165" t="s">
        <v>153</v>
      </c>
      <c r="E288" s="166">
        <f>SUM(E290:E291)</f>
        <v>300</v>
      </c>
      <c r="F288" s="347">
        <f>SUM(F290:F291)</f>
        <v>314.08000000000004</v>
      </c>
      <c r="G288" s="348">
        <f>F288/E288</f>
        <v>1.0469333333333335</v>
      </c>
      <c r="H288" s="349"/>
      <c r="I288" s="349"/>
      <c r="J288" s="349"/>
    </row>
    <row r="289" spans="1:10" s="342" customFormat="1" ht="75" x14ac:dyDescent="0.2">
      <c r="A289" s="167"/>
      <c r="B289" s="167"/>
      <c r="C289" s="168"/>
      <c r="D289" s="169" t="s">
        <v>16</v>
      </c>
      <c r="E289" s="170">
        <v>0</v>
      </c>
      <c r="F289" s="351">
        <v>0</v>
      </c>
      <c r="G289" s="396">
        <v>0</v>
      </c>
      <c r="H289" s="353"/>
      <c r="I289" s="353"/>
      <c r="J289" s="353"/>
    </row>
    <row r="290" spans="1:10" s="342" customFormat="1" x14ac:dyDescent="0.2">
      <c r="A290" s="167"/>
      <c r="B290" s="167"/>
      <c r="C290" s="168" t="s">
        <v>21</v>
      </c>
      <c r="D290" s="169" t="s">
        <v>344</v>
      </c>
      <c r="E290" s="170">
        <v>180</v>
      </c>
      <c r="F290" s="351">
        <v>191.08</v>
      </c>
      <c r="G290" s="396">
        <f t="shared" ref="G290:G291" si="14">F290/E290</f>
        <v>1.0615555555555556</v>
      </c>
      <c r="H290" s="353"/>
      <c r="I290" s="353"/>
      <c r="J290" s="353"/>
    </row>
    <row r="291" spans="1:10" s="342" customFormat="1" x14ac:dyDescent="0.2">
      <c r="A291" s="167"/>
      <c r="B291" s="167"/>
      <c r="C291" s="168" t="s">
        <v>35</v>
      </c>
      <c r="D291" s="169" t="s">
        <v>36</v>
      </c>
      <c r="E291" s="170">
        <v>120</v>
      </c>
      <c r="F291" s="351">
        <v>123</v>
      </c>
      <c r="G291" s="396">
        <f t="shared" si="14"/>
        <v>1.0249999999999999</v>
      </c>
      <c r="H291" s="353"/>
      <c r="I291" s="353"/>
      <c r="J291" s="353"/>
    </row>
    <row r="292" spans="1:10" s="350" customFormat="1" ht="15.75" x14ac:dyDescent="0.2">
      <c r="A292" s="164"/>
      <c r="B292" s="164" t="s">
        <v>154</v>
      </c>
      <c r="C292" s="164"/>
      <c r="D292" s="165" t="s">
        <v>155</v>
      </c>
      <c r="E292" s="166">
        <f>SUM(E295:E298)</f>
        <v>526400</v>
      </c>
      <c r="F292" s="347">
        <f>SUM(F294:F298)</f>
        <v>531230.30999999994</v>
      </c>
      <c r="G292" s="348">
        <f>F292/E292</f>
        <v>1.0091761208206687</v>
      </c>
      <c r="H292" s="349"/>
      <c r="I292" s="349"/>
      <c r="J292" s="349"/>
    </row>
    <row r="293" spans="1:10" s="342" customFormat="1" ht="75" x14ac:dyDescent="0.2">
      <c r="A293" s="167"/>
      <c r="B293" s="167"/>
      <c r="C293" s="168"/>
      <c r="D293" s="169" t="s">
        <v>16</v>
      </c>
      <c r="E293" s="170" t="s">
        <v>26</v>
      </c>
      <c r="F293" s="351">
        <v>0</v>
      </c>
      <c r="G293" s="352">
        <v>0</v>
      </c>
      <c r="H293" s="353"/>
      <c r="I293" s="353"/>
      <c r="J293" s="353"/>
    </row>
    <row r="294" spans="1:10" s="342" customFormat="1" x14ac:dyDescent="0.2">
      <c r="A294" s="167"/>
      <c r="B294" s="167"/>
      <c r="C294" s="168" t="s">
        <v>19</v>
      </c>
      <c r="D294" s="169" t="s">
        <v>20</v>
      </c>
      <c r="E294" s="170">
        <v>0</v>
      </c>
      <c r="F294" s="351">
        <v>14.76</v>
      </c>
      <c r="G294" s="352">
        <v>0</v>
      </c>
      <c r="H294" s="353"/>
      <c r="I294" s="353"/>
      <c r="J294" s="353"/>
    </row>
    <row r="295" spans="1:10" s="342" customFormat="1" ht="60" x14ac:dyDescent="0.2">
      <c r="A295" s="167"/>
      <c r="B295" s="167"/>
      <c r="C295" s="168" t="s">
        <v>42</v>
      </c>
      <c r="D295" s="169" t="s">
        <v>43</v>
      </c>
      <c r="E295" s="170">
        <v>18470</v>
      </c>
      <c r="F295" s="351">
        <v>18469.16</v>
      </c>
      <c r="G295" s="352">
        <f t="shared" ref="G295:G299" si="15">F295/E295</f>
        <v>0.99995452084461289</v>
      </c>
      <c r="H295" s="353"/>
      <c r="I295" s="353"/>
      <c r="J295" s="353"/>
    </row>
    <row r="296" spans="1:10" s="342" customFormat="1" x14ac:dyDescent="0.2">
      <c r="A296" s="167"/>
      <c r="B296" s="167"/>
      <c r="C296" s="168" t="s">
        <v>44</v>
      </c>
      <c r="D296" s="169" t="s">
        <v>45</v>
      </c>
      <c r="E296" s="170">
        <v>506530</v>
      </c>
      <c r="F296" s="351">
        <v>510332.62</v>
      </c>
      <c r="G296" s="352">
        <f t="shared" si="15"/>
        <v>1.0075071960199791</v>
      </c>
      <c r="H296" s="353"/>
      <c r="I296" s="353"/>
      <c r="J296" s="353"/>
    </row>
    <row r="297" spans="1:10" s="342" customFormat="1" x14ac:dyDescent="0.2">
      <c r="A297" s="167"/>
      <c r="B297" s="167"/>
      <c r="C297" s="168" t="s">
        <v>21</v>
      </c>
      <c r="D297" s="169" t="s">
        <v>344</v>
      </c>
      <c r="E297" s="170">
        <v>1000</v>
      </c>
      <c r="F297" s="351">
        <v>1947.83</v>
      </c>
      <c r="G297" s="352">
        <f>F297/E297</f>
        <v>1.94783</v>
      </c>
      <c r="H297" s="353"/>
      <c r="I297" s="353"/>
      <c r="J297" s="353"/>
    </row>
    <row r="298" spans="1:10" s="342" customFormat="1" x14ac:dyDescent="0.2">
      <c r="A298" s="167"/>
      <c r="B298" s="167"/>
      <c r="C298" s="168" t="s">
        <v>35</v>
      </c>
      <c r="D298" s="169" t="s">
        <v>36</v>
      </c>
      <c r="E298" s="170">
        <v>400</v>
      </c>
      <c r="F298" s="351">
        <v>465.94</v>
      </c>
      <c r="G298" s="352">
        <f>F298/E298</f>
        <v>1.1648499999999999</v>
      </c>
      <c r="H298" s="353"/>
      <c r="I298" s="353"/>
      <c r="J298" s="353"/>
    </row>
    <row r="299" spans="1:10" s="350" customFormat="1" ht="15.75" x14ac:dyDescent="0.2">
      <c r="A299" s="164"/>
      <c r="B299" s="164" t="s">
        <v>156</v>
      </c>
      <c r="C299" s="164"/>
      <c r="D299" s="165" t="s">
        <v>157</v>
      </c>
      <c r="E299" s="166">
        <f>E301</f>
        <v>45000</v>
      </c>
      <c r="F299" s="347">
        <f>F301</f>
        <v>45000</v>
      </c>
      <c r="G299" s="348">
        <f t="shared" si="15"/>
        <v>1</v>
      </c>
      <c r="H299" s="349"/>
      <c r="I299" s="349"/>
      <c r="J299" s="349"/>
    </row>
    <row r="300" spans="1:10" s="342" customFormat="1" ht="75" x14ac:dyDescent="0.2">
      <c r="A300" s="167"/>
      <c r="B300" s="167"/>
      <c r="C300" s="168"/>
      <c r="D300" s="169" t="s">
        <v>16</v>
      </c>
      <c r="E300" s="170" t="s">
        <v>26</v>
      </c>
      <c r="F300" s="351">
        <v>0</v>
      </c>
      <c r="G300" s="352">
        <v>0</v>
      </c>
      <c r="H300" s="353"/>
      <c r="I300" s="353"/>
      <c r="J300" s="353"/>
    </row>
    <row r="301" spans="1:10" s="342" customFormat="1" x14ac:dyDescent="0.2">
      <c r="A301" s="167"/>
      <c r="B301" s="167"/>
      <c r="C301" s="168" t="s">
        <v>44</v>
      </c>
      <c r="D301" s="169" t="s">
        <v>45</v>
      </c>
      <c r="E301" s="170">
        <v>45000</v>
      </c>
      <c r="F301" s="351">
        <v>45000</v>
      </c>
      <c r="G301" s="352">
        <f>F301/E301</f>
        <v>1</v>
      </c>
      <c r="H301" s="353"/>
      <c r="I301" s="353"/>
      <c r="J301" s="353"/>
    </row>
    <row r="302" spans="1:10" s="350" customFormat="1" ht="15.75" x14ac:dyDescent="0.2">
      <c r="A302" s="164" t="s">
        <v>467</v>
      </c>
      <c r="B302" s="164"/>
      <c r="C302" s="164"/>
      <c r="D302" s="165" t="s">
        <v>469</v>
      </c>
      <c r="E302" s="166">
        <f>E307+E317+E304</f>
        <v>2175232</v>
      </c>
      <c r="F302" s="347">
        <f>F307+F317+F304</f>
        <v>2282205.73</v>
      </c>
      <c r="G302" s="348">
        <f>F302/E302</f>
        <v>1.0491780784762268</v>
      </c>
      <c r="H302" s="349"/>
      <c r="I302" s="349"/>
      <c r="J302" s="349"/>
    </row>
    <row r="303" spans="1:10" s="342" customFormat="1" ht="75" x14ac:dyDescent="0.2">
      <c r="A303" s="167"/>
      <c r="B303" s="167"/>
      <c r="C303" s="168"/>
      <c r="D303" s="169" t="s">
        <v>16</v>
      </c>
      <c r="E303" s="170">
        <f>E308+E318</f>
        <v>0</v>
      </c>
      <c r="F303" s="351">
        <f>F308+F318</f>
        <v>0</v>
      </c>
      <c r="G303" s="352">
        <v>0</v>
      </c>
      <c r="H303" s="353"/>
      <c r="I303" s="353"/>
      <c r="J303" s="353"/>
    </row>
    <row r="304" spans="1:10" s="350" customFormat="1" ht="15.75" x14ac:dyDescent="0.2">
      <c r="A304" s="164"/>
      <c r="B304" s="164" t="s">
        <v>549</v>
      </c>
      <c r="C304" s="164"/>
      <c r="D304" s="165" t="s">
        <v>550</v>
      </c>
      <c r="E304" s="166">
        <f>E306</f>
        <v>35960</v>
      </c>
      <c r="F304" s="347">
        <f>F306</f>
        <v>35643.86</v>
      </c>
      <c r="G304" s="348">
        <f>F304/E304</f>
        <v>0.99120856507230259</v>
      </c>
      <c r="H304" s="349"/>
      <c r="I304" s="349"/>
      <c r="J304" s="349"/>
    </row>
    <row r="305" spans="1:10" s="342" customFormat="1" ht="75" x14ac:dyDescent="0.2">
      <c r="A305" s="167"/>
      <c r="B305" s="167"/>
      <c r="C305" s="168"/>
      <c r="D305" s="169" t="s">
        <v>16</v>
      </c>
      <c r="E305" s="170" t="s">
        <v>26</v>
      </c>
      <c r="F305" s="351">
        <v>0</v>
      </c>
      <c r="G305" s="352">
        <v>0</v>
      </c>
      <c r="H305" s="353"/>
      <c r="I305" s="353"/>
      <c r="J305" s="353"/>
    </row>
    <row r="306" spans="1:10" s="342" customFormat="1" ht="60" x14ac:dyDescent="0.2">
      <c r="A306" s="167"/>
      <c r="B306" s="167"/>
      <c r="C306" s="168" t="s">
        <v>22</v>
      </c>
      <c r="D306" s="169" t="s">
        <v>23</v>
      </c>
      <c r="E306" s="170">
        <v>35960</v>
      </c>
      <c r="F306" s="351">
        <v>35643.86</v>
      </c>
      <c r="G306" s="352">
        <f>F306/E306</f>
        <v>0.99120856507230259</v>
      </c>
      <c r="H306" s="353"/>
      <c r="I306" s="353"/>
      <c r="J306" s="353"/>
    </row>
    <row r="307" spans="1:10" s="350" customFormat="1" ht="15.75" x14ac:dyDescent="0.2">
      <c r="A307" s="164"/>
      <c r="B307" s="164" t="s">
        <v>463</v>
      </c>
      <c r="C307" s="164"/>
      <c r="D307" s="165" t="s">
        <v>126</v>
      </c>
      <c r="E307" s="166">
        <f>SUM(E310:E316)</f>
        <v>1272307</v>
      </c>
      <c r="F307" s="347">
        <f>SUM(F309:F316)</f>
        <v>1316491.51</v>
      </c>
      <c r="G307" s="348">
        <f>F307/E307</f>
        <v>1.0347278683525281</v>
      </c>
      <c r="H307" s="349"/>
      <c r="I307" s="349"/>
      <c r="J307" s="349"/>
    </row>
    <row r="308" spans="1:10" s="342" customFormat="1" ht="75" x14ac:dyDescent="0.2">
      <c r="A308" s="167"/>
      <c r="B308" s="167"/>
      <c r="C308" s="168"/>
      <c r="D308" s="169" t="s">
        <v>16</v>
      </c>
      <c r="E308" s="170" t="s">
        <v>26</v>
      </c>
      <c r="F308" s="351">
        <v>0</v>
      </c>
      <c r="G308" s="352">
        <v>0</v>
      </c>
      <c r="H308" s="353"/>
      <c r="I308" s="353"/>
      <c r="J308" s="353"/>
    </row>
    <row r="309" spans="1:10" s="342" customFormat="1" ht="30" x14ac:dyDescent="0.2">
      <c r="A309" s="167"/>
      <c r="B309" s="167"/>
      <c r="C309" s="168" t="s">
        <v>495</v>
      </c>
      <c r="D309" s="169" t="s">
        <v>496</v>
      </c>
      <c r="E309" s="170">
        <v>0</v>
      </c>
      <c r="F309" s="351">
        <v>3628.3</v>
      </c>
      <c r="G309" s="352">
        <v>0</v>
      </c>
      <c r="H309" s="353"/>
      <c r="I309" s="353"/>
      <c r="J309" s="353"/>
    </row>
    <row r="310" spans="1:10" s="342" customFormat="1" x14ac:dyDescent="0.2">
      <c r="A310" s="167"/>
      <c r="B310" s="167"/>
      <c r="C310" s="168" t="s">
        <v>21</v>
      </c>
      <c r="D310" s="169" t="s">
        <v>344</v>
      </c>
      <c r="E310" s="170">
        <v>0</v>
      </c>
      <c r="F310" s="351">
        <v>682.11</v>
      </c>
      <c r="G310" s="352">
        <v>0</v>
      </c>
      <c r="H310" s="353"/>
      <c r="I310" s="353"/>
      <c r="J310" s="353"/>
    </row>
    <row r="311" spans="1:10" s="342" customFormat="1" x14ac:dyDescent="0.2">
      <c r="A311" s="167"/>
      <c r="B311" s="167"/>
      <c r="C311" s="168" t="s">
        <v>35</v>
      </c>
      <c r="D311" s="169" t="s">
        <v>36</v>
      </c>
      <c r="E311" s="170">
        <v>0</v>
      </c>
      <c r="F311" s="351">
        <v>4165.58</v>
      </c>
      <c r="G311" s="352">
        <v>0</v>
      </c>
      <c r="H311" s="353"/>
      <c r="I311" s="353"/>
      <c r="J311" s="353"/>
    </row>
    <row r="312" spans="1:10" s="342" customFormat="1" ht="30" x14ac:dyDescent="0.2">
      <c r="A312" s="167"/>
      <c r="B312" s="167"/>
      <c r="C312" s="168" t="s">
        <v>124</v>
      </c>
      <c r="D312" s="169" t="s">
        <v>125</v>
      </c>
      <c r="E312" s="170">
        <v>93173</v>
      </c>
      <c r="F312" s="351">
        <v>90284.71</v>
      </c>
      <c r="G312" s="352">
        <f t="shared" ref="G312" si="16">F312/E312</f>
        <v>0.96900078348877905</v>
      </c>
      <c r="H312" s="353"/>
      <c r="I312" s="353"/>
      <c r="J312" s="353"/>
    </row>
    <row r="313" spans="1:10" s="342" customFormat="1" ht="105" x14ac:dyDescent="0.2">
      <c r="A313" s="167"/>
      <c r="B313" s="167"/>
      <c r="C313" s="168" t="s">
        <v>364</v>
      </c>
      <c r="D313" s="222" t="s">
        <v>365</v>
      </c>
      <c r="E313" s="170">
        <v>569633</v>
      </c>
      <c r="F313" s="351">
        <v>568835.88</v>
      </c>
      <c r="G313" s="352">
        <f>F313/E313</f>
        <v>0.99860064287005845</v>
      </c>
      <c r="H313" s="353"/>
      <c r="I313" s="353"/>
      <c r="J313" s="353"/>
    </row>
    <row r="314" spans="1:10" s="342" customFormat="1" ht="45" x14ac:dyDescent="0.2">
      <c r="A314" s="167"/>
      <c r="B314" s="167"/>
      <c r="C314" s="168" t="s">
        <v>116</v>
      </c>
      <c r="D314" s="169" t="s">
        <v>117</v>
      </c>
      <c r="E314" s="170">
        <v>78388</v>
      </c>
      <c r="F314" s="351">
        <v>76305.11</v>
      </c>
      <c r="G314" s="352">
        <f>F314/E314</f>
        <v>0.97342845843751591</v>
      </c>
      <c r="H314" s="353"/>
      <c r="I314" s="353"/>
      <c r="J314" s="353"/>
    </row>
    <row r="315" spans="1:10" s="342" customFormat="1" ht="45" x14ac:dyDescent="0.2">
      <c r="A315" s="167"/>
      <c r="B315" s="167"/>
      <c r="C315" s="168" t="s">
        <v>118</v>
      </c>
      <c r="D315" s="169" t="s">
        <v>119</v>
      </c>
      <c r="E315" s="170">
        <v>266076</v>
      </c>
      <c r="F315" s="351">
        <v>266368.53000000003</v>
      </c>
      <c r="G315" s="352">
        <f>F315/E315</f>
        <v>1.0010994227213279</v>
      </c>
      <c r="H315" s="353"/>
      <c r="I315" s="353"/>
      <c r="J315" s="353"/>
    </row>
    <row r="316" spans="1:10" s="342" customFormat="1" ht="60" x14ac:dyDescent="0.2">
      <c r="A316" s="167"/>
      <c r="B316" s="167"/>
      <c r="C316" s="168" t="s">
        <v>120</v>
      </c>
      <c r="D316" s="169" t="s">
        <v>121</v>
      </c>
      <c r="E316" s="170">
        <v>265037</v>
      </c>
      <c r="F316" s="351">
        <v>306221.28999999998</v>
      </c>
      <c r="G316" s="352">
        <f>F316/E316</f>
        <v>1.1553907190316823</v>
      </c>
      <c r="H316" s="353"/>
      <c r="I316" s="353"/>
      <c r="J316" s="353"/>
    </row>
    <row r="317" spans="1:10" s="350" customFormat="1" ht="31.5" x14ac:dyDescent="0.2">
      <c r="A317" s="164"/>
      <c r="B317" s="164" t="s">
        <v>462</v>
      </c>
      <c r="C317" s="164"/>
      <c r="D317" s="165" t="s">
        <v>464</v>
      </c>
      <c r="E317" s="166">
        <f>SUM(E319:E326)</f>
        <v>866965</v>
      </c>
      <c r="F317" s="347">
        <f>SUM(F319:F326)</f>
        <v>930070.36</v>
      </c>
      <c r="G317" s="348">
        <f>F317/E317</f>
        <v>1.0727888207713114</v>
      </c>
      <c r="H317" s="349"/>
      <c r="I317" s="349"/>
      <c r="J317" s="349"/>
    </row>
    <row r="318" spans="1:10" s="342" customFormat="1" ht="75" x14ac:dyDescent="0.2">
      <c r="A318" s="167"/>
      <c r="B318" s="167"/>
      <c r="C318" s="168"/>
      <c r="D318" s="169" t="s">
        <v>16</v>
      </c>
      <c r="E318" s="170" t="s">
        <v>26</v>
      </c>
      <c r="F318" s="351">
        <v>0</v>
      </c>
      <c r="G318" s="352">
        <v>0</v>
      </c>
      <c r="H318" s="353"/>
      <c r="I318" s="353"/>
      <c r="J318" s="353"/>
    </row>
    <row r="319" spans="1:10" s="342" customFormat="1" ht="60" x14ac:dyDescent="0.2">
      <c r="A319" s="167"/>
      <c r="B319" s="167"/>
      <c r="C319" s="168" t="s">
        <v>42</v>
      </c>
      <c r="D319" s="169" t="s">
        <v>43</v>
      </c>
      <c r="E319" s="170">
        <v>4444</v>
      </c>
      <c r="F319" s="351">
        <v>4444.4399999999996</v>
      </c>
      <c r="G319" s="352">
        <f>F319/E319</f>
        <v>1.0000990099009901</v>
      </c>
      <c r="H319" s="353"/>
      <c r="I319" s="353"/>
      <c r="J319" s="353"/>
    </row>
    <row r="320" spans="1:10" s="342" customFormat="1" x14ac:dyDescent="0.2">
      <c r="A320" s="167"/>
      <c r="B320" s="167"/>
      <c r="C320" s="168" t="s">
        <v>21</v>
      </c>
      <c r="D320" s="169" t="s">
        <v>344</v>
      </c>
      <c r="E320" s="170">
        <v>0</v>
      </c>
      <c r="F320" s="351">
        <v>3641.98</v>
      </c>
      <c r="G320" s="352">
        <v>0</v>
      </c>
      <c r="H320" s="353"/>
      <c r="I320" s="353"/>
      <c r="J320" s="353"/>
    </row>
    <row r="321" spans="1:10" s="342" customFormat="1" x14ac:dyDescent="0.2">
      <c r="A321" s="167"/>
      <c r="B321" s="167"/>
      <c r="C321" s="168" t="s">
        <v>454</v>
      </c>
      <c r="D321" s="169" t="s">
        <v>455</v>
      </c>
      <c r="E321" s="170">
        <v>0</v>
      </c>
      <c r="F321" s="351">
        <v>22.36</v>
      </c>
      <c r="G321" s="352">
        <v>0</v>
      </c>
      <c r="H321" s="353"/>
      <c r="I321" s="353"/>
      <c r="J321" s="353"/>
    </row>
    <row r="322" spans="1:10" s="342" customFormat="1" ht="30" x14ac:dyDescent="0.2">
      <c r="A322" s="167"/>
      <c r="B322" s="167"/>
      <c r="C322" s="168" t="s">
        <v>115</v>
      </c>
      <c r="D322" s="169" t="s">
        <v>345</v>
      </c>
      <c r="E322" s="170">
        <v>109721</v>
      </c>
      <c r="F322" s="351">
        <v>109721</v>
      </c>
      <c r="G322" s="352">
        <f t="shared" ref="G322:G327" si="17">F322/E322</f>
        <v>1</v>
      </c>
      <c r="H322" s="353"/>
      <c r="I322" s="353"/>
      <c r="J322" s="353"/>
    </row>
    <row r="323" spans="1:10" s="342" customFormat="1" x14ac:dyDescent="0.2">
      <c r="A323" s="167"/>
      <c r="B323" s="167"/>
      <c r="C323" s="168" t="s">
        <v>35</v>
      </c>
      <c r="D323" s="169" t="s">
        <v>36</v>
      </c>
      <c r="E323" s="170">
        <v>5617</v>
      </c>
      <c r="F323" s="351">
        <v>18777.66</v>
      </c>
      <c r="G323" s="352">
        <f t="shared" si="17"/>
        <v>3.3430051628983444</v>
      </c>
      <c r="H323" s="353"/>
      <c r="I323" s="353"/>
      <c r="J323" s="353"/>
    </row>
    <row r="324" spans="1:10" s="342" customFormat="1" ht="45" x14ac:dyDescent="0.2">
      <c r="A324" s="167"/>
      <c r="B324" s="167"/>
      <c r="C324" s="168" t="s">
        <v>116</v>
      </c>
      <c r="D324" s="169" t="s">
        <v>117</v>
      </c>
      <c r="E324" s="170">
        <v>53320</v>
      </c>
      <c r="F324" s="351">
        <v>53319.839999999997</v>
      </c>
      <c r="G324" s="352">
        <f t="shared" si="17"/>
        <v>0.99999699924981234</v>
      </c>
      <c r="H324" s="353"/>
      <c r="I324" s="353"/>
      <c r="J324" s="353"/>
    </row>
    <row r="325" spans="1:10" s="342" customFormat="1" ht="45" x14ac:dyDescent="0.2">
      <c r="A325" s="167"/>
      <c r="B325" s="167"/>
      <c r="C325" s="168" t="s">
        <v>118</v>
      </c>
      <c r="D325" s="169" t="s">
        <v>119</v>
      </c>
      <c r="E325" s="170">
        <v>413129</v>
      </c>
      <c r="F325" s="351">
        <v>410592.93</v>
      </c>
      <c r="G325" s="352">
        <f t="shared" si="17"/>
        <v>0.99386131208411899</v>
      </c>
      <c r="H325" s="353"/>
      <c r="I325" s="353"/>
      <c r="J325" s="353"/>
    </row>
    <row r="326" spans="1:10" s="342" customFormat="1" ht="60" x14ac:dyDescent="0.2">
      <c r="A326" s="167"/>
      <c r="B326" s="167"/>
      <c r="C326" s="168" t="s">
        <v>120</v>
      </c>
      <c r="D326" s="169" t="s">
        <v>121</v>
      </c>
      <c r="E326" s="170">
        <v>280734</v>
      </c>
      <c r="F326" s="351">
        <v>329550.15000000002</v>
      </c>
      <c r="G326" s="352">
        <f t="shared" si="17"/>
        <v>1.1738875590416551</v>
      </c>
      <c r="H326" s="353"/>
      <c r="I326" s="353"/>
      <c r="J326" s="353"/>
    </row>
    <row r="327" spans="1:10" s="350" customFormat="1" ht="15.75" x14ac:dyDescent="0.2">
      <c r="A327" s="164" t="s">
        <v>158</v>
      </c>
      <c r="B327" s="164"/>
      <c r="C327" s="164"/>
      <c r="D327" s="165" t="s">
        <v>159</v>
      </c>
      <c r="E327" s="166">
        <f>E329</f>
        <v>104000</v>
      </c>
      <c r="F327" s="347">
        <f>F329</f>
        <v>271306.87</v>
      </c>
      <c r="G327" s="348">
        <f t="shared" si="17"/>
        <v>2.6087199038461537</v>
      </c>
      <c r="H327" s="349"/>
      <c r="I327" s="349"/>
      <c r="J327" s="349"/>
    </row>
    <row r="328" spans="1:10" s="342" customFormat="1" ht="75" x14ac:dyDescent="0.2">
      <c r="A328" s="167"/>
      <c r="B328" s="167"/>
      <c r="C328" s="168"/>
      <c r="D328" s="169" t="s">
        <v>16</v>
      </c>
      <c r="E328" s="170" t="s">
        <v>26</v>
      </c>
      <c r="F328" s="351">
        <v>0</v>
      </c>
      <c r="G328" s="352">
        <v>0</v>
      </c>
      <c r="H328" s="353"/>
      <c r="I328" s="353"/>
      <c r="J328" s="353"/>
    </row>
    <row r="329" spans="1:10" s="395" customFormat="1" ht="47.25" x14ac:dyDescent="0.25">
      <c r="A329" s="164"/>
      <c r="B329" s="164" t="s">
        <v>160</v>
      </c>
      <c r="C329" s="164"/>
      <c r="D329" s="165" t="s">
        <v>161</v>
      </c>
      <c r="E329" s="166">
        <f>E331</f>
        <v>104000</v>
      </c>
      <c r="F329" s="347">
        <f>F331</f>
        <v>271306.87</v>
      </c>
      <c r="G329" s="348">
        <f>F329/E329</f>
        <v>2.6087199038461537</v>
      </c>
      <c r="H329" s="394"/>
      <c r="I329" s="394"/>
      <c r="J329" s="394"/>
    </row>
    <row r="330" spans="1:10" s="342" customFormat="1" ht="75" x14ac:dyDescent="0.2">
      <c r="A330" s="167"/>
      <c r="B330" s="167"/>
      <c r="C330" s="168"/>
      <c r="D330" s="169" t="s">
        <v>16</v>
      </c>
      <c r="E330" s="170" t="s">
        <v>26</v>
      </c>
      <c r="F330" s="351">
        <v>0</v>
      </c>
      <c r="G330" s="352">
        <v>0</v>
      </c>
      <c r="H330" s="353"/>
      <c r="I330" s="353"/>
      <c r="J330" s="353"/>
    </row>
    <row r="331" spans="1:10" s="342" customFormat="1" ht="15.75" x14ac:dyDescent="0.2">
      <c r="A331" s="167"/>
      <c r="B331" s="167"/>
      <c r="C331" s="168" t="s">
        <v>19</v>
      </c>
      <c r="D331" s="169" t="s">
        <v>20</v>
      </c>
      <c r="E331" s="201">
        <v>104000</v>
      </c>
      <c r="F331" s="372">
        <v>271306.87</v>
      </c>
      <c r="G331" s="352">
        <f>F331/E331</f>
        <v>2.6087199038461537</v>
      </c>
      <c r="H331" s="392"/>
      <c r="I331" s="392"/>
      <c r="J331" s="392"/>
    </row>
    <row r="332" spans="1:10" s="342" customFormat="1" ht="15.75" x14ac:dyDescent="0.2">
      <c r="A332" s="680" t="s">
        <v>162</v>
      </c>
      <c r="B332" s="680"/>
      <c r="C332" s="680"/>
      <c r="D332" s="680"/>
      <c r="E332" s="197">
        <f>E5+E16+E24+E40+E35+E51+E75+E92+E105+E115+E120+E132+E149+E213+E219+E242+E269+E327+E302+E70+E97</f>
        <v>146088283.95000002</v>
      </c>
      <c r="F332" s="379">
        <f>F5+F16+F24+F40+F35+F51+F75+F92+F105+F115+F120+F132+F149+F213+F219+F242+F269+F327+F302+F70+F97</f>
        <v>146432597.18000004</v>
      </c>
      <c r="G332" s="364">
        <f>F332/E332</f>
        <v>1.0023568846227111</v>
      </c>
      <c r="H332" s="353"/>
      <c r="I332" s="353"/>
      <c r="J332" s="353"/>
    </row>
    <row r="333" spans="1:10" s="342" customFormat="1" ht="75" x14ac:dyDescent="0.2">
      <c r="A333" s="167"/>
      <c r="B333" s="167"/>
      <c r="C333" s="168"/>
      <c r="D333" s="169" t="s">
        <v>16</v>
      </c>
      <c r="E333" s="370">
        <f>E6+E17+E25+E37+E41+E52+E76+E106+E116+E121+E133+E150+E214+E220+E243+E270+E303+E328</f>
        <v>10098775.98</v>
      </c>
      <c r="F333" s="380">
        <f>F6+F17+F25+F37+F41+F52+F76+F106+F116+F121+F133+F150+F214+F220+F243+F270+F303+F328</f>
        <v>8324539.6299999999</v>
      </c>
      <c r="G333" s="381">
        <f>F333/E333</f>
        <v>0.82431174297620169</v>
      </c>
    </row>
    <row r="334" spans="1:10" s="342" customFormat="1" ht="15.75" x14ac:dyDescent="0.2">
      <c r="A334" s="679" t="s">
        <v>163</v>
      </c>
      <c r="B334" s="679"/>
      <c r="C334" s="679"/>
      <c r="D334" s="679"/>
      <c r="E334" s="679"/>
      <c r="F334" s="679"/>
      <c r="G334" s="679"/>
      <c r="H334" s="353"/>
      <c r="I334" s="353"/>
      <c r="J334" s="353"/>
    </row>
    <row r="335" spans="1:10" s="350" customFormat="1" ht="15.75" x14ac:dyDescent="0.25">
      <c r="A335" s="164" t="s">
        <v>31</v>
      </c>
      <c r="B335" s="164"/>
      <c r="C335" s="220"/>
      <c r="D335" s="397" t="s">
        <v>32</v>
      </c>
      <c r="E335" s="221">
        <f>E337+E344+G2699</f>
        <v>19216059.759999998</v>
      </c>
      <c r="F335" s="347">
        <f>F337+F344</f>
        <v>17472850.740000002</v>
      </c>
      <c r="G335" s="396">
        <f>F335/E335</f>
        <v>0.90928374277703661</v>
      </c>
      <c r="H335" s="349"/>
      <c r="I335" s="349"/>
      <c r="J335" s="349"/>
    </row>
    <row r="336" spans="1:10" s="342" customFormat="1" ht="75" x14ac:dyDescent="0.2">
      <c r="A336" s="167"/>
      <c r="B336" s="167"/>
      <c r="C336" s="213"/>
      <c r="D336" s="169" t="s">
        <v>16</v>
      </c>
      <c r="E336" s="214">
        <f>E338</f>
        <v>5524433.46</v>
      </c>
      <c r="F336" s="351">
        <f>F338</f>
        <v>4264518.03</v>
      </c>
      <c r="G336" s="352">
        <f>F336/E336</f>
        <v>0.77193762236028463</v>
      </c>
      <c r="H336" s="353"/>
      <c r="I336" s="353"/>
      <c r="J336" s="353"/>
    </row>
    <row r="337" spans="1:10" s="382" customFormat="1" ht="15.75" x14ac:dyDescent="0.2">
      <c r="A337" s="172"/>
      <c r="B337" s="172" t="s">
        <v>33</v>
      </c>
      <c r="C337" s="172"/>
      <c r="D337" s="175" t="s">
        <v>34</v>
      </c>
      <c r="E337" s="176">
        <f>SUM(E339:E343)</f>
        <v>15469261.76</v>
      </c>
      <c r="F337" s="354">
        <f>SUM(F339:F343)</f>
        <v>13726458.74</v>
      </c>
      <c r="G337" s="355">
        <f>F337/E337</f>
        <v>0.88733767344305381</v>
      </c>
      <c r="H337" s="390"/>
      <c r="I337" s="390"/>
      <c r="J337" s="390"/>
    </row>
    <row r="338" spans="1:10" s="383" customFormat="1" ht="75" x14ac:dyDescent="0.2">
      <c r="A338" s="173"/>
      <c r="B338" s="173"/>
      <c r="C338" s="177"/>
      <c r="D338" s="174" t="s">
        <v>16</v>
      </c>
      <c r="E338" s="178">
        <f>E340</f>
        <v>5524433.46</v>
      </c>
      <c r="F338" s="356">
        <f>F340</f>
        <v>4264518.03</v>
      </c>
      <c r="G338" s="357">
        <f>F338/E338</f>
        <v>0.77193762236028463</v>
      </c>
      <c r="H338" s="391"/>
      <c r="I338" s="391"/>
      <c r="J338" s="391"/>
    </row>
    <row r="339" spans="1:10" s="383" customFormat="1" x14ac:dyDescent="0.2">
      <c r="A339" s="173"/>
      <c r="B339" s="173"/>
      <c r="C339" s="177" t="s">
        <v>164</v>
      </c>
      <c r="D339" s="174" t="s">
        <v>165</v>
      </c>
      <c r="E339" s="178">
        <v>0</v>
      </c>
      <c r="F339" s="356">
        <v>3457.19</v>
      </c>
      <c r="G339" s="357">
        <v>0</v>
      </c>
      <c r="H339" s="391"/>
      <c r="I339" s="391"/>
      <c r="J339" s="391"/>
    </row>
    <row r="340" spans="1:10" s="383" customFormat="1" ht="75" x14ac:dyDescent="0.2">
      <c r="A340" s="173"/>
      <c r="B340" s="173"/>
      <c r="C340" s="177" t="s">
        <v>353</v>
      </c>
      <c r="D340" s="179" t="s">
        <v>348</v>
      </c>
      <c r="E340" s="178">
        <v>5524433.46</v>
      </c>
      <c r="F340" s="356">
        <v>4264518.03</v>
      </c>
      <c r="G340" s="357">
        <f>F340/E340</f>
        <v>0.77193762236028463</v>
      </c>
      <c r="H340" s="391"/>
      <c r="I340" s="391"/>
      <c r="J340" s="391"/>
    </row>
    <row r="341" spans="1:10" s="383" customFormat="1" ht="60" x14ac:dyDescent="0.2">
      <c r="A341" s="173"/>
      <c r="B341" s="173"/>
      <c r="C341" s="180" t="s">
        <v>466</v>
      </c>
      <c r="D341" s="181" t="s">
        <v>470</v>
      </c>
      <c r="E341" s="182">
        <v>390000</v>
      </c>
      <c r="F341" s="356">
        <v>390000</v>
      </c>
      <c r="G341" s="357">
        <f>F341/E341</f>
        <v>1</v>
      </c>
      <c r="H341" s="391"/>
      <c r="I341" s="391"/>
      <c r="J341" s="391"/>
    </row>
    <row r="342" spans="1:10" s="383" customFormat="1" ht="60" x14ac:dyDescent="0.2">
      <c r="A342" s="173"/>
      <c r="B342" s="173"/>
      <c r="C342" s="177" t="s">
        <v>166</v>
      </c>
      <c r="D342" s="183" t="s">
        <v>167</v>
      </c>
      <c r="E342" s="178">
        <v>8069072.2999999998</v>
      </c>
      <c r="F342" s="356">
        <v>7582727.5199999996</v>
      </c>
      <c r="G342" s="357">
        <f>F342/E342</f>
        <v>0.93972729925842902</v>
      </c>
      <c r="H342" s="391"/>
      <c r="I342" s="391"/>
      <c r="J342" s="391"/>
    </row>
    <row r="343" spans="1:10" s="383" customFormat="1" ht="45" x14ac:dyDescent="0.2">
      <c r="A343" s="173"/>
      <c r="B343" s="173"/>
      <c r="C343" s="177" t="s">
        <v>170</v>
      </c>
      <c r="D343" s="174" t="s">
        <v>171</v>
      </c>
      <c r="E343" s="178">
        <v>1485756</v>
      </c>
      <c r="F343" s="356">
        <v>1485756</v>
      </c>
      <c r="G343" s="357">
        <f>F343/E343</f>
        <v>1</v>
      </c>
      <c r="H343" s="391"/>
      <c r="I343" s="391"/>
      <c r="J343" s="391"/>
    </row>
    <row r="344" spans="1:10" s="382" customFormat="1" ht="15.75" x14ac:dyDescent="0.2">
      <c r="A344" s="172"/>
      <c r="B344" s="172" t="s">
        <v>168</v>
      </c>
      <c r="C344" s="172"/>
      <c r="D344" s="184" t="s">
        <v>169</v>
      </c>
      <c r="E344" s="176">
        <f>E346</f>
        <v>3746798</v>
      </c>
      <c r="F344" s="354">
        <f>F346</f>
        <v>3746392</v>
      </c>
      <c r="G344" s="358">
        <f>F344/E344</f>
        <v>0.99989164080903215</v>
      </c>
      <c r="H344" s="390"/>
      <c r="I344" s="390"/>
      <c r="J344" s="390"/>
    </row>
    <row r="345" spans="1:10" s="383" customFormat="1" ht="75" x14ac:dyDescent="0.2">
      <c r="A345" s="173"/>
      <c r="B345" s="173"/>
      <c r="C345" s="177"/>
      <c r="D345" s="174" t="s">
        <v>16</v>
      </c>
      <c r="E345" s="178">
        <v>0</v>
      </c>
      <c r="F345" s="356">
        <v>0</v>
      </c>
      <c r="G345" s="357">
        <v>0</v>
      </c>
      <c r="H345" s="391"/>
      <c r="I345" s="391"/>
      <c r="J345" s="391"/>
    </row>
    <row r="346" spans="1:10" s="383" customFormat="1" ht="45" x14ac:dyDescent="0.2">
      <c r="A346" s="173"/>
      <c r="B346" s="173"/>
      <c r="C346" s="177" t="s">
        <v>170</v>
      </c>
      <c r="D346" s="174" t="s">
        <v>171</v>
      </c>
      <c r="E346" s="178">
        <v>3746798</v>
      </c>
      <c r="F346" s="356">
        <v>3746392</v>
      </c>
      <c r="G346" s="357">
        <f t="shared" ref="G346:G357" si="18">F346/E346</f>
        <v>0.99989164080903215</v>
      </c>
      <c r="H346" s="391"/>
      <c r="I346" s="391"/>
      <c r="J346" s="391"/>
    </row>
    <row r="347" spans="1:10" s="382" customFormat="1" ht="15.75" x14ac:dyDescent="0.2">
      <c r="A347" s="164" t="s">
        <v>37</v>
      </c>
      <c r="B347" s="164"/>
      <c r="C347" s="167"/>
      <c r="D347" s="165" t="s">
        <v>38</v>
      </c>
      <c r="E347" s="166">
        <f>E349</f>
        <v>0</v>
      </c>
      <c r="F347" s="347">
        <f>F349</f>
        <v>151500</v>
      </c>
      <c r="G347" s="348">
        <v>0</v>
      </c>
      <c r="H347" s="390"/>
      <c r="I347" s="390"/>
      <c r="J347" s="390"/>
    </row>
    <row r="348" spans="1:10" s="383" customFormat="1" ht="75" x14ac:dyDescent="0.2">
      <c r="A348" s="167"/>
      <c r="B348" s="167"/>
      <c r="C348" s="389"/>
      <c r="D348" s="169" t="s">
        <v>16</v>
      </c>
      <c r="E348" s="170" t="s">
        <v>26</v>
      </c>
      <c r="F348" s="351">
        <v>0</v>
      </c>
      <c r="G348" s="352">
        <v>0</v>
      </c>
      <c r="H348" s="391"/>
      <c r="I348" s="391"/>
      <c r="J348" s="391"/>
    </row>
    <row r="349" spans="1:10" s="382" customFormat="1" ht="15.75" x14ac:dyDescent="0.2">
      <c r="A349" s="164"/>
      <c r="B349" s="164" t="s">
        <v>39</v>
      </c>
      <c r="C349" s="167"/>
      <c r="D349" s="165" t="s">
        <v>40</v>
      </c>
      <c r="E349" s="166">
        <f>E351</f>
        <v>0</v>
      </c>
      <c r="F349" s="347">
        <f>F351</f>
        <v>151500</v>
      </c>
      <c r="G349" s="348">
        <v>0</v>
      </c>
      <c r="H349" s="390"/>
      <c r="I349" s="390"/>
      <c r="J349" s="390"/>
    </row>
    <row r="350" spans="1:10" s="383" customFormat="1" ht="75" x14ac:dyDescent="0.2">
      <c r="A350" s="167"/>
      <c r="B350" s="167"/>
      <c r="C350" s="168"/>
      <c r="D350" s="169" t="s">
        <v>16</v>
      </c>
      <c r="E350" s="170" t="s">
        <v>26</v>
      </c>
      <c r="F350" s="351">
        <v>0</v>
      </c>
      <c r="G350" s="352">
        <v>0</v>
      </c>
      <c r="H350" s="391"/>
      <c r="I350" s="391"/>
      <c r="J350" s="391"/>
    </row>
    <row r="351" spans="1:10" s="383" customFormat="1" ht="28.5" customHeight="1" x14ac:dyDescent="0.2">
      <c r="A351" s="167"/>
      <c r="B351" s="167"/>
      <c r="C351" s="168" t="s">
        <v>649</v>
      </c>
      <c r="D351" s="398" t="s">
        <v>650</v>
      </c>
      <c r="E351" s="170">
        <v>0</v>
      </c>
      <c r="F351" s="351">
        <v>151500</v>
      </c>
      <c r="G351" s="352">
        <v>0</v>
      </c>
      <c r="H351" s="391"/>
      <c r="I351" s="391"/>
      <c r="J351" s="391"/>
    </row>
    <row r="352" spans="1:10" s="382" customFormat="1" ht="15.75" x14ac:dyDescent="0.2">
      <c r="A352" s="172" t="s">
        <v>54</v>
      </c>
      <c r="B352" s="172"/>
      <c r="C352" s="172"/>
      <c r="D352" s="184" t="s">
        <v>55</v>
      </c>
      <c r="E352" s="176">
        <f>E354</f>
        <v>2497468.5100000002</v>
      </c>
      <c r="F352" s="354">
        <f>F354</f>
        <v>344.14</v>
      </c>
      <c r="G352" s="358">
        <f t="shared" si="18"/>
        <v>1.3779553120371474E-4</v>
      </c>
      <c r="H352" s="390"/>
      <c r="I352" s="390"/>
      <c r="J352" s="390"/>
    </row>
    <row r="353" spans="1:10" s="383" customFormat="1" ht="75" x14ac:dyDescent="0.2">
      <c r="A353" s="173"/>
      <c r="B353" s="173"/>
      <c r="C353" s="177"/>
      <c r="D353" s="174" t="s">
        <v>16</v>
      </c>
      <c r="E353" s="178">
        <f>E355</f>
        <v>2497468.5100000002</v>
      </c>
      <c r="F353" s="356">
        <f>F355</f>
        <v>344.14</v>
      </c>
      <c r="G353" s="357">
        <f t="shared" si="18"/>
        <v>1.3779553120371474E-4</v>
      </c>
      <c r="H353" s="391"/>
      <c r="I353" s="391"/>
      <c r="J353" s="391"/>
    </row>
    <row r="354" spans="1:10" s="382" customFormat="1" ht="15.75" x14ac:dyDescent="0.2">
      <c r="A354" s="172"/>
      <c r="B354" s="172" t="s">
        <v>56</v>
      </c>
      <c r="C354" s="172"/>
      <c r="D354" s="184" t="s">
        <v>57</v>
      </c>
      <c r="E354" s="176">
        <f>E355</f>
        <v>2497468.5100000002</v>
      </c>
      <c r="F354" s="354">
        <f>F355</f>
        <v>344.14</v>
      </c>
      <c r="G354" s="358">
        <f t="shared" si="18"/>
        <v>1.3779553120371474E-4</v>
      </c>
      <c r="H354" s="390"/>
      <c r="I354" s="390"/>
      <c r="J354" s="390"/>
    </row>
    <row r="355" spans="1:10" s="383" customFormat="1" ht="75" x14ac:dyDescent="0.2">
      <c r="A355" s="172"/>
      <c r="B355" s="172"/>
      <c r="C355" s="388"/>
      <c r="D355" s="174" t="s">
        <v>16</v>
      </c>
      <c r="E355" s="191">
        <f>SUM(E356:E357)</f>
        <v>2497468.5100000002</v>
      </c>
      <c r="F355" s="359">
        <f>SUM(F356:F357)</f>
        <v>344.14</v>
      </c>
      <c r="G355" s="360">
        <f t="shared" si="18"/>
        <v>1.3779553120371474E-4</v>
      </c>
      <c r="H355" s="391"/>
      <c r="I355" s="391"/>
      <c r="J355" s="391"/>
    </row>
    <row r="356" spans="1:10" s="383" customFormat="1" ht="75" x14ac:dyDescent="0.2">
      <c r="A356" s="173"/>
      <c r="B356" s="173"/>
      <c r="C356" s="177" t="s">
        <v>353</v>
      </c>
      <c r="D356" s="179" t="s">
        <v>348</v>
      </c>
      <c r="E356" s="178">
        <v>2393906.04</v>
      </c>
      <c r="F356" s="356">
        <v>344.14</v>
      </c>
      <c r="G356" s="357">
        <f t="shared" si="18"/>
        <v>1.4375668645708417E-4</v>
      </c>
      <c r="H356" s="391"/>
      <c r="I356" s="391"/>
      <c r="J356" s="391"/>
    </row>
    <row r="357" spans="1:10" s="383" customFormat="1" ht="75" x14ac:dyDescent="0.2">
      <c r="A357" s="173"/>
      <c r="B357" s="173"/>
      <c r="C357" s="180" t="s">
        <v>497</v>
      </c>
      <c r="D357" s="192" t="s">
        <v>348</v>
      </c>
      <c r="E357" s="182">
        <v>103562.47</v>
      </c>
      <c r="F357" s="356">
        <v>0</v>
      </c>
      <c r="G357" s="357">
        <f t="shared" si="18"/>
        <v>0</v>
      </c>
      <c r="H357" s="391"/>
      <c r="I357" s="391"/>
      <c r="J357" s="391"/>
    </row>
    <row r="358" spans="1:10" s="350" customFormat="1" ht="15.75" x14ac:dyDescent="0.2">
      <c r="A358" s="164" t="s">
        <v>58</v>
      </c>
      <c r="B358" s="164"/>
      <c r="C358" s="164"/>
      <c r="D358" s="219" t="s">
        <v>59</v>
      </c>
      <c r="E358" s="166">
        <f>E360</f>
        <v>0</v>
      </c>
      <c r="F358" s="347">
        <f>F360</f>
        <v>1417.18</v>
      </c>
      <c r="G358" s="348">
        <v>0</v>
      </c>
      <c r="H358" s="349"/>
      <c r="I358" s="349"/>
      <c r="J358" s="349"/>
    </row>
    <row r="359" spans="1:10" s="342" customFormat="1" ht="75" x14ac:dyDescent="0.2">
      <c r="A359" s="167"/>
      <c r="B359" s="167"/>
      <c r="C359" s="168"/>
      <c r="D359" s="169" t="s">
        <v>16</v>
      </c>
      <c r="E359" s="170">
        <v>0</v>
      </c>
      <c r="F359" s="351">
        <v>0</v>
      </c>
      <c r="G359" s="352">
        <v>0</v>
      </c>
      <c r="H359" s="353"/>
      <c r="I359" s="353"/>
      <c r="J359" s="353"/>
    </row>
    <row r="360" spans="1:10" s="350" customFormat="1" ht="15.75" x14ac:dyDescent="0.2">
      <c r="A360" s="164"/>
      <c r="B360" s="164" t="s">
        <v>62</v>
      </c>
      <c r="C360" s="164"/>
      <c r="D360" s="165" t="s">
        <v>63</v>
      </c>
      <c r="E360" s="166">
        <f>E362</f>
        <v>0</v>
      </c>
      <c r="F360" s="347">
        <f>F362</f>
        <v>1417.18</v>
      </c>
      <c r="G360" s="348">
        <v>0</v>
      </c>
      <c r="H360" s="349"/>
      <c r="I360" s="349"/>
      <c r="J360" s="349"/>
    </row>
    <row r="361" spans="1:10" s="342" customFormat="1" ht="75" x14ac:dyDescent="0.2">
      <c r="A361" s="167"/>
      <c r="B361" s="167"/>
      <c r="C361" s="168"/>
      <c r="D361" s="169" t="s">
        <v>16</v>
      </c>
      <c r="E361" s="170">
        <f>0</f>
        <v>0</v>
      </c>
      <c r="F361" s="351">
        <f>0</f>
        <v>0</v>
      </c>
      <c r="G361" s="352">
        <v>0</v>
      </c>
      <c r="H361" s="353"/>
      <c r="I361" s="353"/>
      <c r="J361" s="353"/>
    </row>
    <row r="362" spans="1:10" s="342" customFormat="1" x14ac:dyDescent="0.2">
      <c r="A362" s="167"/>
      <c r="B362" s="167"/>
      <c r="C362" s="168" t="s">
        <v>164</v>
      </c>
      <c r="D362" s="169" t="s">
        <v>165</v>
      </c>
      <c r="E362" s="170">
        <v>0</v>
      </c>
      <c r="F362" s="351">
        <v>1417.18</v>
      </c>
      <c r="G362" s="352">
        <v>0</v>
      </c>
      <c r="H362" s="353"/>
      <c r="I362" s="353"/>
      <c r="J362" s="353"/>
    </row>
    <row r="363" spans="1:10" s="350" customFormat="1" ht="31.5" x14ac:dyDescent="0.2">
      <c r="A363" s="164" t="s">
        <v>68</v>
      </c>
      <c r="B363" s="164"/>
      <c r="C363" s="164"/>
      <c r="D363" s="165" t="s">
        <v>69</v>
      </c>
      <c r="E363" s="166">
        <f>E365</f>
        <v>15000</v>
      </c>
      <c r="F363" s="347">
        <f>F365</f>
        <v>15000</v>
      </c>
      <c r="G363" s="348">
        <f>F363/E363</f>
        <v>1</v>
      </c>
      <c r="H363" s="349"/>
      <c r="I363" s="349"/>
      <c r="J363" s="349"/>
    </row>
    <row r="364" spans="1:10" s="342" customFormat="1" ht="75" x14ac:dyDescent="0.2">
      <c r="A364" s="167"/>
      <c r="B364" s="167"/>
      <c r="C364" s="168"/>
      <c r="D364" s="169" t="s">
        <v>16</v>
      </c>
      <c r="E364" s="170" t="s">
        <v>26</v>
      </c>
      <c r="F364" s="351">
        <v>0</v>
      </c>
      <c r="G364" s="352">
        <v>0</v>
      </c>
      <c r="H364" s="353"/>
      <c r="I364" s="353"/>
      <c r="J364" s="353"/>
    </row>
    <row r="365" spans="1:10" s="350" customFormat="1" ht="15.75" x14ac:dyDescent="0.2">
      <c r="A365" s="164"/>
      <c r="B365" s="164" t="s">
        <v>70</v>
      </c>
      <c r="C365" s="164"/>
      <c r="D365" s="165" t="s">
        <v>71</v>
      </c>
      <c r="E365" s="166">
        <f>E367</f>
        <v>15000</v>
      </c>
      <c r="F365" s="347">
        <f>F367</f>
        <v>15000</v>
      </c>
      <c r="G365" s="348">
        <f>F365/E365</f>
        <v>1</v>
      </c>
      <c r="H365" s="349"/>
      <c r="I365" s="349"/>
      <c r="J365" s="349"/>
    </row>
    <row r="366" spans="1:10" s="342" customFormat="1" ht="75" x14ac:dyDescent="0.2">
      <c r="A366" s="167"/>
      <c r="B366" s="167"/>
      <c r="C366" s="168"/>
      <c r="D366" s="169" t="s">
        <v>16</v>
      </c>
      <c r="E366" s="170" t="s">
        <v>26</v>
      </c>
      <c r="F366" s="351">
        <v>0</v>
      </c>
      <c r="G366" s="352">
        <v>0</v>
      </c>
      <c r="H366" s="353"/>
      <c r="I366" s="353"/>
      <c r="J366" s="353"/>
    </row>
    <row r="367" spans="1:10" s="350" customFormat="1" ht="71.25" customHeight="1" x14ac:dyDescent="0.2">
      <c r="A367" s="167"/>
      <c r="B367" s="167"/>
      <c r="C367" s="193" t="s">
        <v>651</v>
      </c>
      <c r="D367" s="194" t="s">
        <v>652</v>
      </c>
      <c r="E367" s="195">
        <v>15000</v>
      </c>
      <c r="F367" s="361">
        <v>15000</v>
      </c>
      <c r="G367" s="362">
        <f>F367/E367</f>
        <v>1</v>
      </c>
      <c r="H367" s="349"/>
      <c r="I367" s="349"/>
      <c r="J367" s="349"/>
    </row>
    <row r="368" spans="1:10" s="350" customFormat="1" ht="15.75" x14ac:dyDescent="0.2">
      <c r="A368" s="164" t="s">
        <v>86</v>
      </c>
      <c r="B368" s="164"/>
      <c r="C368" s="164"/>
      <c r="D368" s="165" t="s">
        <v>545</v>
      </c>
      <c r="E368" s="166">
        <f>E370</f>
        <v>4076900</v>
      </c>
      <c r="F368" s="347">
        <f>F370</f>
        <v>4076900</v>
      </c>
      <c r="G368" s="348">
        <f>F368/E368</f>
        <v>1</v>
      </c>
      <c r="H368" s="349"/>
      <c r="I368" s="349"/>
      <c r="J368" s="349"/>
    </row>
    <row r="369" spans="1:10" s="342" customFormat="1" ht="75" x14ac:dyDescent="0.2">
      <c r="A369" s="167"/>
      <c r="B369" s="167"/>
      <c r="C369" s="168"/>
      <c r="D369" s="169" t="s">
        <v>16</v>
      </c>
      <c r="E369" s="170" t="s">
        <v>26</v>
      </c>
      <c r="F369" s="351">
        <v>0</v>
      </c>
      <c r="G369" s="352">
        <v>0</v>
      </c>
      <c r="H369" s="353"/>
      <c r="I369" s="353"/>
      <c r="J369" s="353"/>
    </row>
    <row r="370" spans="1:10" s="350" customFormat="1" ht="31.5" x14ac:dyDescent="0.2">
      <c r="A370" s="164"/>
      <c r="B370" s="164" t="s">
        <v>493</v>
      </c>
      <c r="C370" s="164"/>
      <c r="D370" s="165" t="s">
        <v>494</v>
      </c>
      <c r="E370" s="166">
        <f>E372</f>
        <v>4076900</v>
      </c>
      <c r="F370" s="347">
        <f>F372</f>
        <v>4076900</v>
      </c>
      <c r="G370" s="348">
        <f>F370/E370</f>
        <v>1</v>
      </c>
      <c r="H370" s="349"/>
      <c r="I370" s="349"/>
      <c r="J370" s="349"/>
    </row>
    <row r="371" spans="1:10" s="342" customFormat="1" ht="75" x14ac:dyDescent="0.2">
      <c r="A371" s="167"/>
      <c r="B371" s="167"/>
      <c r="C371" s="168"/>
      <c r="D371" s="169" t="s">
        <v>16</v>
      </c>
      <c r="E371" s="170" t="s">
        <v>26</v>
      </c>
      <c r="F371" s="351">
        <v>0</v>
      </c>
      <c r="G371" s="352">
        <v>0</v>
      </c>
      <c r="H371" s="353"/>
      <c r="I371" s="353"/>
      <c r="J371" s="353"/>
    </row>
    <row r="372" spans="1:10" s="342" customFormat="1" ht="60" x14ac:dyDescent="0.2">
      <c r="A372" s="167"/>
      <c r="B372" s="167"/>
      <c r="C372" s="168" t="s">
        <v>543</v>
      </c>
      <c r="D372" s="169" t="s">
        <v>544</v>
      </c>
      <c r="E372" s="170">
        <v>4076900</v>
      </c>
      <c r="F372" s="351">
        <v>4076900</v>
      </c>
      <c r="G372" s="352">
        <f>F372/E372</f>
        <v>1</v>
      </c>
      <c r="H372" s="353"/>
      <c r="I372" s="353"/>
      <c r="J372" s="353"/>
    </row>
    <row r="373" spans="1:10" s="382" customFormat="1" ht="15.75" x14ac:dyDescent="0.2">
      <c r="A373" s="172" t="s">
        <v>98</v>
      </c>
      <c r="B373" s="172"/>
      <c r="C373" s="172"/>
      <c r="D373" s="184" t="s">
        <v>99</v>
      </c>
      <c r="E373" s="176">
        <f>E375+E378</f>
        <v>38139</v>
      </c>
      <c r="F373" s="354">
        <f>F375+F378</f>
        <v>38152.54</v>
      </c>
      <c r="G373" s="358">
        <f>F373/E373</f>
        <v>1.0003550171740214</v>
      </c>
      <c r="H373" s="390"/>
      <c r="I373" s="390"/>
      <c r="J373" s="390"/>
    </row>
    <row r="374" spans="1:10" s="383" customFormat="1" ht="75" x14ac:dyDescent="0.2">
      <c r="A374" s="173"/>
      <c r="B374" s="173"/>
      <c r="C374" s="177"/>
      <c r="D374" s="174" t="s">
        <v>16</v>
      </c>
      <c r="E374" s="178">
        <v>0</v>
      </c>
      <c r="F374" s="356">
        <v>0</v>
      </c>
      <c r="G374" s="357">
        <v>0</v>
      </c>
      <c r="H374" s="391"/>
      <c r="I374" s="391"/>
      <c r="J374" s="391"/>
    </row>
    <row r="375" spans="1:10" s="382" customFormat="1" ht="15.75" x14ac:dyDescent="0.2">
      <c r="A375" s="172"/>
      <c r="B375" s="172" t="s">
        <v>535</v>
      </c>
      <c r="C375" s="172"/>
      <c r="D375" s="184" t="s">
        <v>536</v>
      </c>
      <c r="E375" s="176">
        <f>E377</f>
        <v>0</v>
      </c>
      <c r="F375" s="354">
        <f>F377</f>
        <v>13.5</v>
      </c>
      <c r="G375" s="358">
        <v>0</v>
      </c>
      <c r="H375" s="390"/>
      <c r="I375" s="390"/>
      <c r="J375" s="390"/>
    </row>
    <row r="376" spans="1:10" s="383" customFormat="1" ht="75" x14ac:dyDescent="0.2">
      <c r="A376" s="172"/>
      <c r="B376" s="172"/>
      <c r="C376" s="388"/>
      <c r="D376" s="174" t="s">
        <v>16</v>
      </c>
      <c r="E376" s="178">
        <f>E377</f>
        <v>0</v>
      </c>
      <c r="F376" s="356">
        <f>F377</f>
        <v>13.5</v>
      </c>
      <c r="G376" s="357">
        <v>0</v>
      </c>
      <c r="H376" s="391"/>
      <c r="I376" s="391"/>
      <c r="J376" s="391"/>
    </row>
    <row r="377" spans="1:10" s="383" customFormat="1" x14ac:dyDescent="0.2">
      <c r="A377" s="173"/>
      <c r="B377" s="173"/>
      <c r="C377" s="177" t="s">
        <v>164</v>
      </c>
      <c r="D377" s="174" t="s">
        <v>165</v>
      </c>
      <c r="E377" s="178">
        <v>0</v>
      </c>
      <c r="F377" s="356">
        <v>13.5</v>
      </c>
      <c r="G377" s="357">
        <v>0</v>
      </c>
      <c r="H377" s="391"/>
      <c r="I377" s="391"/>
      <c r="J377" s="391"/>
    </row>
    <row r="378" spans="1:10" s="382" customFormat="1" ht="31.5" x14ac:dyDescent="0.2">
      <c r="A378" s="172"/>
      <c r="B378" s="172" t="s">
        <v>106</v>
      </c>
      <c r="C378" s="172"/>
      <c r="D378" s="184" t="s">
        <v>107</v>
      </c>
      <c r="E378" s="176">
        <f>E380</f>
        <v>38139</v>
      </c>
      <c r="F378" s="354">
        <f>F380</f>
        <v>38139.040000000001</v>
      </c>
      <c r="G378" s="358">
        <f>F378/E378</f>
        <v>1.0000010487951965</v>
      </c>
      <c r="H378" s="390"/>
      <c r="I378" s="390"/>
      <c r="J378" s="390"/>
    </row>
    <row r="379" spans="1:10" s="383" customFormat="1" ht="75" x14ac:dyDescent="0.2">
      <c r="A379" s="172"/>
      <c r="B379" s="172"/>
      <c r="C379" s="388"/>
      <c r="D379" s="174" t="s">
        <v>16</v>
      </c>
      <c r="E379" s="178">
        <v>0</v>
      </c>
      <c r="F379" s="356">
        <v>0</v>
      </c>
      <c r="G379" s="357">
        <v>0</v>
      </c>
      <c r="H379" s="391"/>
      <c r="I379" s="391"/>
      <c r="J379" s="391"/>
    </row>
    <row r="380" spans="1:10" s="383" customFormat="1" x14ac:dyDescent="0.2">
      <c r="A380" s="173"/>
      <c r="B380" s="173"/>
      <c r="C380" s="177" t="s">
        <v>164</v>
      </c>
      <c r="D380" s="174" t="s">
        <v>165</v>
      </c>
      <c r="E380" s="178">
        <v>38139</v>
      </c>
      <c r="F380" s="356">
        <v>38139.040000000001</v>
      </c>
      <c r="G380" s="357">
        <f>F380/E380</f>
        <v>1.0000010487951965</v>
      </c>
      <c r="H380" s="391"/>
      <c r="I380" s="391"/>
      <c r="J380" s="391"/>
    </row>
    <row r="381" spans="1:10" s="350" customFormat="1" ht="15.75" x14ac:dyDescent="0.2">
      <c r="A381" s="164" t="s">
        <v>113</v>
      </c>
      <c r="B381" s="164"/>
      <c r="C381" s="164"/>
      <c r="D381" s="165" t="s">
        <v>114</v>
      </c>
      <c r="E381" s="166">
        <f>E383</f>
        <v>10568</v>
      </c>
      <c r="F381" s="347">
        <f>F383</f>
        <v>10805.08</v>
      </c>
      <c r="G381" s="348">
        <f>F381/E381</f>
        <v>1.0224337623012869</v>
      </c>
      <c r="H381" s="349"/>
      <c r="I381" s="349"/>
      <c r="J381" s="349"/>
    </row>
    <row r="382" spans="1:10" s="342" customFormat="1" ht="75" x14ac:dyDescent="0.2">
      <c r="A382" s="167"/>
      <c r="B382" s="167"/>
      <c r="C382" s="168"/>
      <c r="D382" s="169" t="s">
        <v>16</v>
      </c>
      <c r="E382" s="170">
        <f>E384+E393+E396+E399</f>
        <v>0</v>
      </c>
      <c r="F382" s="351">
        <f>F384+F393+F396+F399</f>
        <v>0</v>
      </c>
      <c r="G382" s="352">
        <v>0</v>
      </c>
      <c r="H382" s="353"/>
      <c r="I382" s="353"/>
      <c r="J382" s="353"/>
    </row>
    <row r="383" spans="1:10" s="350" customFormat="1" ht="15.75" x14ac:dyDescent="0.2">
      <c r="A383" s="164"/>
      <c r="B383" s="164" t="s">
        <v>122</v>
      </c>
      <c r="C383" s="164"/>
      <c r="D383" s="165" t="s">
        <v>123</v>
      </c>
      <c r="E383" s="166">
        <f>SUM(E385:E385)</f>
        <v>10568</v>
      </c>
      <c r="F383" s="347">
        <f>SUM(F385:F385)</f>
        <v>10805.08</v>
      </c>
      <c r="G383" s="348">
        <f>F383/E383</f>
        <v>1.0224337623012869</v>
      </c>
      <c r="H383" s="349"/>
      <c r="I383" s="349"/>
      <c r="J383" s="349"/>
    </row>
    <row r="384" spans="1:10" s="342" customFormat="1" ht="75" x14ac:dyDescent="0.2">
      <c r="A384" s="167"/>
      <c r="B384" s="167"/>
      <c r="C384" s="168"/>
      <c r="D384" s="169" t="s">
        <v>16</v>
      </c>
      <c r="E384" s="170" t="s">
        <v>26</v>
      </c>
      <c r="F384" s="351">
        <v>0</v>
      </c>
      <c r="G384" s="352">
        <v>0</v>
      </c>
      <c r="H384" s="353"/>
      <c r="I384" s="353"/>
      <c r="J384" s="353"/>
    </row>
    <row r="385" spans="1:10" s="342" customFormat="1" ht="15.75" x14ac:dyDescent="0.2">
      <c r="A385" s="212"/>
      <c r="B385" s="212"/>
      <c r="C385" s="213" t="s">
        <v>164</v>
      </c>
      <c r="D385" s="169" t="s">
        <v>165</v>
      </c>
      <c r="E385" s="214">
        <v>10568</v>
      </c>
      <c r="F385" s="372">
        <v>10805.08</v>
      </c>
      <c r="G385" s="352">
        <f>F385/E385</f>
        <v>1.0224337623012869</v>
      </c>
      <c r="H385" s="392"/>
      <c r="I385" s="392"/>
      <c r="J385" s="392"/>
    </row>
    <row r="386" spans="1:10" s="350" customFormat="1" ht="15.75" x14ac:dyDescent="0.2">
      <c r="A386" s="164" t="s">
        <v>133</v>
      </c>
      <c r="B386" s="164"/>
      <c r="C386" s="164"/>
      <c r="D386" s="165" t="s">
        <v>134</v>
      </c>
      <c r="E386" s="166">
        <f>E387</f>
        <v>136388.02000000002</v>
      </c>
      <c r="F386" s="347">
        <f>F387</f>
        <v>110884.58</v>
      </c>
      <c r="G386" s="348">
        <f>F386/E386</f>
        <v>0.81300820995861656</v>
      </c>
      <c r="H386" s="349"/>
      <c r="I386" s="349"/>
      <c r="J386" s="349"/>
    </row>
    <row r="387" spans="1:10" s="350" customFormat="1" ht="15.75" x14ac:dyDescent="0.2">
      <c r="A387" s="164"/>
      <c r="B387" s="164" t="s">
        <v>465</v>
      </c>
      <c r="C387" s="164"/>
      <c r="D387" s="165" t="s">
        <v>57</v>
      </c>
      <c r="E387" s="166">
        <f>E389+E390</f>
        <v>136388.02000000002</v>
      </c>
      <c r="F387" s="347">
        <f>F389+F390</f>
        <v>110884.58</v>
      </c>
      <c r="G387" s="348">
        <f t="shared" ref="G387:G390" si="19">F387/E387</f>
        <v>0.81300820995861656</v>
      </c>
      <c r="H387" s="349"/>
      <c r="I387" s="349"/>
      <c r="J387" s="349"/>
    </row>
    <row r="388" spans="1:10" s="342" customFormat="1" ht="75" x14ac:dyDescent="0.2">
      <c r="A388" s="167"/>
      <c r="B388" s="167"/>
      <c r="C388" s="168"/>
      <c r="D388" s="169" t="s">
        <v>16</v>
      </c>
      <c r="E388" s="170">
        <f>SUM(E389:E390)</f>
        <v>136388.02000000002</v>
      </c>
      <c r="F388" s="351">
        <f>SUM(F389:F390)</f>
        <v>110884.58</v>
      </c>
      <c r="G388" s="352">
        <f t="shared" si="19"/>
        <v>0.81300820995861656</v>
      </c>
      <c r="H388" s="353"/>
      <c r="I388" s="353"/>
      <c r="J388" s="353"/>
    </row>
    <row r="389" spans="1:10" s="342" customFormat="1" ht="75" x14ac:dyDescent="0.2">
      <c r="A389" s="167"/>
      <c r="B389" s="167"/>
      <c r="C389" s="168" t="s">
        <v>353</v>
      </c>
      <c r="D389" s="215" t="s">
        <v>348</v>
      </c>
      <c r="E389" s="170">
        <v>124281.02</v>
      </c>
      <c r="F389" s="351">
        <v>102235.58</v>
      </c>
      <c r="G389" s="352">
        <f t="shared" si="19"/>
        <v>0.82261619674508624</v>
      </c>
      <c r="H389" s="353"/>
      <c r="I389" s="353"/>
      <c r="J389" s="353"/>
    </row>
    <row r="390" spans="1:10" s="342" customFormat="1" ht="75" x14ac:dyDescent="0.2">
      <c r="A390" s="167"/>
      <c r="B390" s="167"/>
      <c r="C390" s="216" t="s">
        <v>497</v>
      </c>
      <c r="D390" s="217" t="s">
        <v>348</v>
      </c>
      <c r="E390" s="218">
        <v>12107</v>
      </c>
      <c r="F390" s="351">
        <v>8649</v>
      </c>
      <c r="G390" s="352">
        <f t="shared" si="19"/>
        <v>0.71438011067977203</v>
      </c>
      <c r="H390" s="353"/>
      <c r="I390" s="353"/>
      <c r="J390" s="353"/>
    </row>
    <row r="391" spans="1:10" s="342" customFormat="1" ht="15.75" x14ac:dyDescent="0.2">
      <c r="A391" s="681" t="s">
        <v>172</v>
      </c>
      <c r="B391" s="681"/>
      <c r="C391" s="681"/>
      <c r="D391" s="682"/>
      <c r="E391" s="375">
        <f>E335+E347+E352+E358+E363+E373+E381+E386+E368</f>
        <v>25990523.289999999</v>
      </c>
      <c r="F391" s="363">
        <f>F335+F347+F352+F358+F363+F373+F381+F386+F368</f>
        <v>21877854.259999998</v>
      </c>
      <c r="G391" s="364">
        <f t="shared" ref="G391:G392" si="20">F391/E391</f>
        <v>0.84176274620902403</v>
      </c>
      <c r="H391" s="353"/>
      <c r="I391" s="353"/>
      <c r="J391" s="353"/>
    </row>
    <row r="392" spans="1:10" s="342" customFormat="1" ht="75" x14ac:dyDescent="0.2">
      <c r="A392" s="167"/>
      <c r="B392" s="167"/>
      <c r="C392" s="168"/>
      <c r="D392" s="169" t="s">
        <v>16</v>
      </c>
      <c r="E392" s="170">
        <f>E336+E353+E374+E388</f>
        <v>8158289.9900000002</v>
      </c>
      <c r="F392" s="376">
        <f>F336+F353+F374+F388</f>
        <v>4375746.75</v>
      </c>
      <c r="G392" s="352">
        <f t="shared" si="20"/>
        <v>0.53635587302774956</v>
      </c>
    </row>
    <row r="393" spans="1:10" ht="15.75" x14ac:dyDescent="0.2">
      <c r="A393" s="382"/>
      <c r="B393" s="382"/>
      <c r="C393" s="383"/>
      <c r="D393" s="179"/>
      <c r="E393" s="384"/>
      <c r="F393" s="359"/>
      <c r="G393" s="357"/>
      <c r="H393" s="158"/>
      <c r="I393" s="158"/>
      <c r="J393" s="158"/>
    </row>
    <row r="394" spans="1:10" ht="15.75" x14ac:dyDescent="0.2">
      <c r="A394" s="677" t="s">
        <v>173</v>
      </c>
      <c r="B394" s="677"/>
      <c r="C394" s="677"/>
      <c r="D394" s="677"/>
      <c r="E394" s="191">
        <f>E332+E391</f>
        <v>172078807.24000001</v>
      </c>
      <c r="F394" s="385">
        <f>F332+F391</f>
        <v>168310451.44000003</v>
      </c>
      <c r="G394" s="357">
        <f>F394/E394</f>
        <v>0.97810098837595838</v>
      </c>
      <c r="H394" s="158"/>
      <c r="I394" s="158"/>
      <c r="J394" s="158"/>
    </row>
    <row r="395" spans="1:10" ht="75" x14ac:dyDescent="0.2">
      <c r="A395" s="172"/>
      <c r="B395" s="172"/>
      <c r="C395" s="190"/>
      <c r="D395" s="174" t="s">
        <v>174</v>
      </c>
      <c r="E395" s="356">
        <f>E333+E392</f>
        <v>18257065.969999999</v>
      </c>
      <c r="F395" s="386">
        <f>F333+F392</f>
        <v>12700286.379999999</v>
      </c>
      <c r="G395" s="357">
        <f>F395/E395</f>
        <v>0.69563676884714676</v>
      </c>
      <c r="H395" s="155"/>
      <c r="I395" s="155"/>
    </row>
  </sheetData>
  <sheetProtection selectLockedCells="1" selectUnlockedCells="1"/>
  <mergeCells count="6">
    <mergeCell ref="A394:D394"/>
    <mergeCell ref="A1:G1"/>
    <mergeCell ref="A4:G4"/>
    <mergeCell ref="A332:D332"/>
    <mergeCell ref="A334:G334"/>
    <mergeCell ref="A391:D391"/>
  </mergeCells>
  <pageMargins left="0.23622047244094491" right="0.23622047244094491" top="0.74803149606299213" bottom="0.74803149606299213" header="0.31496062992125984" footer="0.31496062992125984"/>
  <pageSetup paperSize="9" scale="77" firstPageNumber="0" fitToHeight="0" orientation="portrait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8"/>
  <sheetViews>
    <sheetView zoomScaleSheetLayoutView="100" workbookViewId="0">
      <selection activeCell="D1439" sqref="D1439"/>
    </sheetView>
  </sheetViews>
  <sheetFormatPr defaultRowHeight="12.75" x14ac:dyDescent="0.2"/>
  <cols>
    <col min="1" max="2" width="9.140625" style="9"/>
    <col min="3" max="3" width="29.5703125" style="9" customWidth="1"/>
    <col min="4" max="4" width="16.28515625" style="9" customWidth="1"/>
    <col min="5" max="5" width="15.85546875" style="9" customWidth="1"/>
    <col min="6" max="6" width="12" style="9" customWidth="1"/>
    <col min="7" max="16384" width="9.140625" style="9"/>
  </cols>
  <sheetData>
    <row r="1" spans="1:6" s="8" customFormat="1" ht="18.75" x14ac:dyDescent="0.2">
      <c r="A1" s="720" t="s">
        <v>175</v>
      </c>
      <c r="B1" s="720"/>
      <c r="C1" s="720"/>
      <c r="D1" s="720"/>
      <c r="E1" s="720"/>
      <c r="F1" s="720"/>
    </row>
    <row r="2" spans="1:6" s="8" customFormat="1" ht="15.75" x14ac:dyDescent="0.2">
      <c r="A2" s="10" t="s">
        <v>176</v>
      </c>
      <c r="B2" s="10" t="s">
        <v>2</v>
      </c>
      <c r="C2" s="159" t="s">
        <v>4</v>
      </c>
      <c r="D2" s="159" t="s">
        <v>5</v>
      </c>
      <c r="E2" s="159" t="s">
        <v>6</v>
      </c>
      <c r="F2" s="159" t="s">
        <v>7</v>
      </c>
    </row>
    <row r="3" spans="1:6" s="8" customFormat="1" ht="18" customHeight="1" x14ac:dyDescent="0.2">
      <c r="A3" s="727" t="s">
        <v>13</v>
      </c>
      <c r="B3" s="728"/>
      <c r="C3" s="728"/>
      <c r="D3" s="728"/>
      <c r="E3" s="728"/>
      <c r="F3" s="729"/>
    </row>
    <row r="4" spans="1:6" s="8" customFormat="1" ht="15.75" x14ac:dyDescent="0.2">
      <c r="A4" s="716" t="s">
        <v>14</v>
      </c>
      <c r="B4" s="27"/>
      <c r="C4" s="27" t="s">
        <v>15</v>
      </c>
      <c r="D4" s="28">
        <f>D5+D17</f>
        <v>2607349.23</v>
      </c>
      <c r="E4" s="28">
        <f>E5+E17</f>
        <v>2605199.27</v>
      </c>
      <c r="F4" s="29">
        <f>IF(E4=0,0,E4/D4)</f>
        <v>0.9991754230790173</v>
      </c>
    </row>
    <row r="5" spans="1:6" s="8" customFormat="1" ht="31.5" x14ac:dyDescent="0.2">
      <c r="A5" s="717"/>
      <c r="B5" s="722" t="s">
        <v>17</v>
      </c>
      <c r="C5" s="30" t="s">
        <v>18</v>
      </c>
      <c r="D5" s="31">
        <f>D6+D11+D12+D15+D16</f>
        <v>2565649.23</v>
      </c>
      <c r="E5" s="31">
        <f>E6+E10+E11+E12+E15+E16</f>
        <v>2563499.27</v>
      </c>
      <c r="F5" s="32">
        <f>IF(E5=0,0,E5/D5)</f>
        <v>0.99916202106864005</v>
      </c>
    </row>
    <row r="6" spans="1:6" s="8" customFormat="1" ht="31.5" x14ac:dyDescent="0.2">
      <c r="A6" s="717"/>
      <c r="B6" s="723"/>
      <c r="C6" s="33" t="s">
        <v>178</v>
      </c>
      <c r="D6" s="24">
        <f>D7+D8</f>
        <v>8000</v>
      </c>
      <c r="E6" s="24">
        <f>E7+E8</f>
        <v>6000</v>
      </c>
      <c r="F6" s="34">
        <f>IF(E6=0,0,$E6/$D6)</f>
        <v>0.75</v>
      </c>
    </row>
    <row r="7" spans="1:6" s="8" customFormat="1" ht="31.5" x14ac:dyDescent="0.2">
      <c r="A7" s="717"/>
      <c r="B7" s="723"/>
      <c r="C7" s="33" t="s">
        <v>179</v>
      </c>
      <c r="D7" s="24">
        <v>0</v>
      </c>
      <c r="E7" s="24">
        <v>0</v>
      </c>
      <c r="F7" s="34">
        <f>IF(E7=0,0,$E7/$D7)</f>
        <v>0</v>
      </c>
    </row>
    <row r="8" spans="1:6" s="8" customFormat="1" ht="31.5" x14ac:dyDescent="0.2">
      <c r="A8" s="717"/>
      <c r="B8" s="723"/>
      <c r="C8" s="33" t="s">
        <v>180</v>
      </c>
      <c r="D8" s="24">
        <f>D9</f>
        <v>8000</v>
      </c>
      <c r="E8" s="24">
        <f>E9</f>
        <v>6000</v>
      </c>
      <c r="F8" s="34">
        <f>E8/D8</f>
        <v>0.75</v>
      </c>
    </row>
    <row r="9" spans="1:6" s="8" customFormat="1" ht="15.75" x14ac:dyDescent="0.2">
      <c r="A9" s="721"/>
      <c r="B9" s="724"/>
      <c r="C9" s="33" t="s">
        <v>200</v>
      </c>
      <c r="D9" s="24">
        <v>8000</v>
      </c>
      <c r="E9" s="24">
        <v>6000</v>
      </c>
      <c r="F9" s="34">
        <f>IF(E9=0,0,$E9/$D9)</f>
        <v>0.75</v>
      </c>
    </row>
    <row r="10" spans="1:6" s="8" customFormat="1" ht="15.75" x14ac:dyDescent="0.2">
      <c r="A10" s="717"/>
      <c r="B10" s="723"/>
      <c r="C10" s="33" t="s">
        <v>181</v>
      </c>
      <c r="D10" s="24">
        <v>0</v>
      </c>
      <c r="E10" s="24">
        <v>0</v>
      </c>
      <c r="F10" s="34">
        <f t="shared" ref="F10:F49" si="0">IF(E10=0,0,$E10/$D10)</f>
        <v>0</v>
      </c>
    </row>
    <row r="11" spans="1:6" s="8" customFormat="1" ht="31.5" x14ac:dyDescent="0.2">
      <c r="A11" s="717"/>
      <c r="B11" s="723"/>
      <c r="C11" s="33" t="s">
        <v>182</v>
      </c>
      <c r="D11" s="24">
        <v>0</v>
      </c>
      <c r="E11" s="24">
        <v>0</v>
      </c>
      <c r="F11" s="34">
        <f t="shared" si="0"/>
        <v>0</v>
      </c>
    </row>
    <row r="12" spans="1:6" s="8" customFormat="1" ht="126" x14ac:dyDescent="0.2">
      <c r="A12" s="717"/>
      <c r="B12" s="723"/>
      <c r="C12" s="35" t="s">
        <v>183</v>
      </c>
      <c r="D12" s="24">
        <f>SUM(D13:D14)</f>
        <v>2557649.23</v>
      </c>
      <c r="E12" s="36">
        <f>SUM(E13:E14)</f>
        <v>2557499.27</v>
      </c>
      <c r="F12" s="25">
        <f t="shared" si="0"/>
        <v>0.99994136803505307</v>
      </c>
    </row>
    <row r="13" spans="1:6" s="8" customFormat="1" ht="15.75" x14ac:dyDescent="0.2">
      <c r="A13" s="717"/>
      <c r="B13" s="723"/>
      <c r="C13" s="33" t="s">
        <v>368</v>
      </c>
      <c r="D13" s="24">
        <v>1627282.65</v>
      </c>
      <c r="E13" s="24">
        <v>1627282.65</v>
      </c>
      <c r="F13" s="34">
        <f t="shared" si="0"/>
        <v>1</v>
      </c>
    </row>
    <row r="14" spans="1:6" s="8" customFormat="1" ht="15.75" x14ac:dyDescent="0.2">
      <c r="A14" s="717"/>
      <c r="B14" s="723"/>
      <c r="C14" s="33" t="s">
        <v>274</v>
      </c>
      <c r="D14" s="24">
        <v>930366.58</v>
      </c>
      <c r="E14" s="24">
        <v>930216.62</v>
      </c>
      <c r="F14" s="34">
        <f t="shared" si="0"/>
        <v>0.99983881622231108</v>
      </c>
    </row>
    <row r="15" spans="1:6" s="8" customFormat="1" ht="31.5" x14ac:dyDescent="0.2">
      <c r="A15" s="717"/>
      <c r="B15" s="723"/>
      <c r="C15" s="33" t="s">
        <v>184</v>
      </c>
      <c r="D15" s="24">
        <v>0</v>
      </c>
      <c r="E15" s="24">
        <v>0</v>
      </c>
      <c r="F15" s="34">
        <f t="shared" si="0"/>
        <v>0</v>
      </c>
    </row>
    <row r="16" spans="1:6" s="8" customFormat="1" ht="15.75" x14ac:dyDescent="0.2">
      <c r="A16" s="717"/>
      <c r="B16" s="723"/>
      <c r="C16" s="33" t="s">
        <v>185</v>
      </c>
      <c r="D16" s="24">
        <v>0</v>
      </c>
      <c r="E16" s="24">
        <v>0</v>
      </c>
      <c r="F16" s="34">
        <f t="shared" si="0"/>
        <v>0</v>
      </c>
    </row>
    <row r="17" spans="1:6" s="8" customFormat="1" ht="15.75" x14ac:dyDescent="0.2">
      <c r="A17" s="690"/>
      <c r="B17" s="722" t="s">
        <v>529</v>
      </c>
      <c r="C17" s="30" t="s">
        <v>57</v>
      </c>
      <c r="D17" s="31">
        <f>D18+D25+D26+D27+D28</f>
        <v>41700</v>
      </c>
      <c r="E17" s="31">
        <f>E18+E24+E25+E26+E27+E28</f>
        <v>41700</v>
      </c>
      <c r="F17" s="32">
        <f>IF(E17=0,0,E17/D17)</f>
        <v>1</v>
      </c>
    </row>
    <row r="18" spans="1:6" s="8" customFormat="1" ht="31.5" x14ac:dyDescent="0.2">
      <c r="A18" s="690"/>
      <c r="B18" s="723"/>
      <c r="C18" s="33" t="s">
        <v>178</v>
      </c>
      <c r="D18" s="24">
        <f>D19+D23</f>
        <v>41700</v>
      </c>
      <c r="E18" s="24">
        <f>E19+E23</f>
        <v>41700</v>
      </c>
      <c r="F18" s="34">
        <f>IF(E18=0,0,$E18/$D18)</f>
        <v>1</v>
      </c>
    </row>
    <row r="19" spans="1:6" s="8" customFormat="1" ht="31.5" x14ac:dyDescent="0.2">
      <c r="A19" s="690"/>
      <c r="B19" s="723"/>
      <c r="C19" s="33" t="s">
        <v>179</v>
      </c>
      <c r="D19" s="24">
        <f>SUM(D20:D22)</f>
        <v>41700</v>
      </c>
      <c r="E19" s="24">
        <f>SUM(E20:E22)</f>
        <v>41700</v>
      </c>
      <c r="F19" s="34">
        <f>IF(E19=0,0,$E19/$D19)</f>
        <v>1</v>
      </c>
    </row>
    <row r="20" spans="1:6" s="8" customFormat="1" ht="31.5" x14ac:dyDescent="0.2">
      <c r="A20" s="691"/>
      <c r="B20" s="724"/>
      <c r="C20" s="33" t="s">
        <v>192</v>
      </c>
      <c r="D20" s="24">
        <v>34855</v>
      </c>
      <c r="E20" s="24">
        <v>34855</v>
      </c>
      <c r="F20" s="34">
        <f>IF(E20=0,0,$E20/$D20)</f>
        <v>1</v>
      </c>
    </row>
    <row r="21" spans="1:6" s="8" customFormat="1" ht="31.5" x14ac:dyDescent="0.2">
      <c r="A21" s="691"/>
      <c r="B21" s="724"/>
      <c r="C21" s="33" t="s">
        <v>194</v>
      </c>
      <c r="D21" s="24">
        <v>5992</v>
      </c>
      <c r="E21" s="24">
        <v>5992</v>
      </c>
      <c r="F21" s="34">
        <f>IF(E21=0,0,$E21/$D21)</f>
        <v>1</v>
      </c>
    </row>
    <row r="22" spans="1:6" s="8" customFormat="1" ht="31.5" x14ac:dyDescent="0.2">
      <c r="A22" s="691"/>
      <c r="B22" s="724"/>
      <c r="C22" s="33" t="s">
        <v>195</v>
      </c>
      <c r="D22" s="24">
        <v>853</v>
      </c>
      <c r="E22" s="24">
        <v>853</v>
      </c>
      <c r="F22" s="34">
        <f>IF(E22=0,0,$E22/$D22)</f>
        <v>1</v>
      </c>
    </row>
    <row r="23" spans="1:6" s="8" customFormat="1" ht="31.5" x14ac:dyDescent="0.2">
      <c r="A23" s="690"/>
      <c r="B23" s="723"/>
      <c r="C23" s="33" t="s">
        <v>180</v>
      </c>
      <c r="D23" s="24">
        <v>0</v>
      </c>
      <c r="E23" s="24">
        <v>0</v>
      </c>
      <c r="F23" s="34">
        <v>0</v>
      </c>
    </row>
    <row r="24" spans="1:6" s="8" customFormat="1" ht="15.75" x14ac:dyDescent="0.2">
      <c r="A24" s="690"/>
      <c r="B24" s="723"/>
      <c r="C24" s="33" t="s">
        <v>181</v>
      </c>
      <c r="D24" s="24">
        <v>0</v>
      </c>
      <c r="E24" s="24">
        <v>0</v>
      </c>
      <c r="F24" s="34">
        <f>IF(E24=0,0,$E24/$D24)</f>
        <v>0</v>
      </c>
    </row>
    <row r="25" spans="1:6" s="8" customFormat="1" ht="31.5" x14ac:dyDescent="0.2">
      <c r="A25" s="690"/>
      <c r="B25" s="723"/>
      <c r="C25" s="33" t="s">
        <v>182</v>
      </c>
      <c r="D25" s="24">
        <v>0</v>
      </c>
      <c r="E25" s="24">
        <v>0</v>
      </c>
      <c r="F25" s="34">
        <f>IF(E25=0,0,$E25/$D25)</f>
        <v>0</v>
      </c>
    </row>
    <row r="26" spans="1:6" s="8" customFormat="1" ht="126" x14ac:dyDescent="0.2">
      <c r="A26" s="690"/>
      <c r="B26" s="723"/>
      <c r="C26" s="35" t="s">
        <v>183</v>
      </c>
      <c r="D26" s="24">
        <v>0</v>
      </c>
      <c r="E26" s="36">
        <v>0</v>
      </c>
      <c r="F26" s="25">
        <v>0</v>
      </c>
    </row>
    <row r="27" spans="1:6" s="8" customFormat="1" ht="31.5" x14ac:dyDescent="0.2">
      <c r="A27" s="690"/>
      <c r="B27" s="723"/>
      <c r="C27" s="33" t="s">
        <v>184</v>
      </c>
      <c r="D27" s="24">
        <v>0</v>
      </c>
      <c r="E27" s="24">
        <v>0</v>
      </c>
      <c r="F27" s="34">
        <f>IF(E27=0,0,$E27/$D27)</f>
        <v>0</v>
      </c>
    </row>
    <row r="28" spans="1:6" s="8" customFormat="1" ht="23.25" customHeight="1" x14ac:dyDescent="0.2">
      <c r="A28" s="690"/>
      <c r="B28" s="723"/>
      <c r="C28" s="33" t="s">
        <v>185</v>
      </c>
      <c r="D28" s="24">
        <v>0</v>
      </c>
      <c r="E28" s="24">
        <v>0</v>
      </c>
      <c r="F28" s="34">
        <f>IF(E28=0,0,$E28/$D28)</f>
        <v>0</v>
      </c>
    </row>
    <row r="29" spans="1:6" s="8" customFormat="1" ht="15.75" x14ac:dyDescent="0.2">
      <c r="A29" s="717" t="s">
        <v>24</v>
      </c>
      <c r="B29" s="27"/>
      <c r="C29" s="27" t="s">
        <v>25</v>
      </c>
      <c r="D29" s="28">
        <f>D30+D41+D51</f>
        <v>273948.16000000003</v>
      </c>
      <c r="E29" s="28">
        <f>E30+E41+E51</f>
        <v>267451.06</v>
      </c>
      <c r="F29" s="29">
        <f t="shared" si="0"/>
        <v>0.97628346910597963</v>
      </c>
    </row>
    <row r="30" spans="1:6" s="8" customFormat="1" ht="15.75" x14ac:dyDescent="0.2">
      <c r="A30" s="717"/>
      <c r="B30" s="387" t="s">
        <v>27</v>
      </c>
      <c r="C30" s="30" t="s">
        <v>28</v>
      </c>
      <c r="D30" s="31">
        <f>D31+D35+D36+D38+D39+D40</f>
        <v>187148.16</v>
      </c>
      <c r="E30" s="31">
        <f>E31+E35+E36+E38+E39+E40</f>
        <v>181938.86</v>
      </c>
      <c r="F30" s="32">
        <f t="shared" si="0"/>
        <v>0.9721648345353755</v>
      </c>
    </row>
    <row r="31" spans="1:6" s="8" customFormat="1" ht="31.5" x14ac:dyDescent="0.2">
      <c r="A31" s="717"/>
      <c r="B31" s="152"/>
      <c r="C31" s="33" t="s">
        <v>189</v>
      </c>
      <c r="D31" s="24">
        <f>D32+D33</f>
        <v>5000</v>
      </c>
      <c r="E31" s="24">
        <f>E32+E33</f>
        <v>4100</v>
      </c>
      <c r="F31" s="34">
        <f t="shared" si="0"/>
        <v>0.82</v>
      </c>
    </row>
    <row r="32" spans="1:6" s="8" customFormat="1" ht="31.5" x14ac:dyDescent="0.2">
      <c r="A32" s="717"/>
      <c r="B32" s="152"/>
      <c r="C32" s="33" t="s">
        <v>179</v>
      </c>
      <c r="D32" s="24">
        <v>0</v>
      </c>
      <c r="E32" s="24">
        <v>0</v>
      </c>
      <c r="F32" s="34">
        <f t="shared" si="0"/>
        <v>0</v>
      </c>
    </row>
    <row r="33" spans="1:6" s="8" customFormat="1" ht="31.5" x14ac:dyDescent="0.2">
      <c r="A33" s="717"/>
      <c r="B33" s="152"/>
      <c r="C33" s="33" t="s">
        <v>180</v>
      </c>
      <c r="D33" s="24">
        <f>D34</f>
        <v>5000</v>
      </c>
      <c r="E33" s="24">
        <f>E34</f>
        <v>4100</v>
      </c>
      <c r="F33" s="34">
        <f t="shared" si="0"/>
        <v>0.82</v>
      </c>
    </row>
    <row r="34" spans="1:6" s="8" customFormat="1" ht="15.75" x14ac:dyDescent="0.2">
      <c r="A34" s="717"/>
      <c r="B34" s="152"/>
      <c r="C34" s="33" t="s">
        <v>200</v>
      </c>
      <c r="D34" s="24">
        <v>5000</v>
      </c>
      <c r="E34" s="24">
        <v>4100</v>
      </c>
      <c r="F34" s="34">
        <f t="shared" si="0"/>
        <v>0.82</v>
      </c>
    </row>
    <row r="35" spans="1:6" s="8" customFormat="1" ht="15.75" x14ac:dyDescent="0.2">
      <c r="A35" s="717"/>
      <c r="B35" s="152"/>
      <c r="C35" s="33" t="s">
        <v>181</v>
      </c>
      <c r="D35" s="24">
        <v>0</v>
      </c>
      <c r="E35" s="24">
        <v>0</v>
      </c>
      <c r="F35" s="34">
        <f t="shared" si="0"/>
        <v>0</v>
      </c>
    </row>
    <row r="36" spans="1:6" s="8" customFormat="1" ht="31.5" x14ac:dyDescent="0.2">
      <c r="A36" s="717"/>
      <c r="B36" s="152"/>
      <c r="C36" s="33" t="s">
        <v>182</v>
      </c>
      <c r="D36" s="24">
        <f>D37</f>
        <v>182148.16</v>
      </c>
      <c r="E36" s="24">
        <f>E37</f>
        <v>177838.86</v>
      </c>
      <c r="F36" s="34">
        <f t="shared" si="0"/>
        <v>0.97634178681793982</v>
      </c>
    </row>
    <row r="37" spans="1:6" s="8" customFormat="1" ht="31.5" x14ac:dyDescent="0.2">
      <c r="A37" s="717"/>
      <c r="B37" s="152"/>
      <c r="C37" s="33" t="s">
        <v>190</v>
      </c>
      <c r="D37" s="24">
        <v>182148.16</v>
      </c>
      <c r="E37" s="24">
        <v>177838.86</v>
      </c>
      <c r="F37" s="34">
        <f t="shared" si="0"/>
        <v>0.97634178681793982</v>
      </c>
    </row>
    <row r="38" spans="1:6" s="8" customFormat="1" ht="126" x14ac:dyDescent="0.2">
      <c r="A38" s="717"/>
      <c r="B38" s="152"/>
      <c r="C38" s="33" t="s">
        <v>183</v>
      </c>
      <c r="D38" s="24">
        <v>0</v>
      </c>
      <c r="E38" s="24">
        <v>0</v>
      </c>
      <c r="F38" s="34">
        <f t="shared" si="0"/>
        <v>0</v>
      </c>
    </row>
    <row r="39" spans="1:6" s="8" customFormat="1" ht="31.5" x14ac:dyDescent="0.2">
      <c r="A39" s="717"/>
      <c r="B39" s="152"/>
      <c r="C39" s="33" t="s">
        <v>184</v>
      </c>
      <c r="D39" s="24">
        <v>0</v>
      </c>
      <c r="E39" s="24">
        <v>0</v>
      </c>
      <c r="F39" s="34">
        <f t="shared" si="0"/>
        <v>0</v>
      </c>
    </row>
    <row r="40" spans="1:6" s="8" customFormat="1" ht="15.75" x14ac:dyDescent="0.2">
      <c r="A40" s="717"/>
      <c r="B40" s="37"/>
      <c r="C40" s="33" t="s">
        <v>185</v>
      </c>
      <c r="D40" s="24">
        <v>0</v>
      </c>
      <c r="E40" s="24">
        <v>0</v>
      </c>
      <c r="F40" s="34">
        <f t="shared" si="0"/>
        <v>0</v>
      </c>
    </row>
    <row r="41" spans="1:6" s="8" customFormat="1" ht="15.75" x14ac:dyDescent="0.2">
      <c r="A41" s="717"/>
      <c r="B41" s="722" t="s">
        <v>634</v>
      </c>
      <c r="C41" s="30" t="s">
        <v>191</v>
      </c>
      <c r="D41" s="31">
        <f>D42+D46+D47+D48+D49+D50</f>
        <v>86000</v>
      </c>
      <c r="E41" s="31">
        <f>E42+E46+E47+E48+E49+E50</f>
        <v>84712.2</v>
      </c>
      <c r="F41" s="32">
        <f t="shared" si="0"/>
        <v>0.98502558139534879</v>
      </c>
    </row>
    <row r="42" spans="1:6" s="8" customFormat="1" ht="31.5" x14ac:dyDescent="0.2">
      <c r="A42" s="717"/>
      <c r="B42" s="723"/>
      <c r="C42" s="33" t="s">
        <v>189</v>
      </c>
      <c r="D42" s="24">
        <f>D43+D44</f>
        <v>86000</v>
      </c>
      <c r="E42" s="24">
        <f>E43+E44</f>
        <v>84712.2</v>
      </c>
      <c r="F42" s="34">
        <f t="shared" si="0"/>
        <v>0.98502558139534879</v>
      </c>
    </row>
    <row r="43" spans="1:6" s="8" customFormat="1" ht="31.5" x14ac:dyDescent="0.2">
      <c r="A43" s="717"/>
      <c r="B43" s="723"/>
      <c r="C43" s="33" t="s">
        <v>179</v>
      </c>
      <c r="D43" s="24">
        <v>0</v>
      </c>
      <c r="E43" s="24">
        <v>0</v>
      </c>
      <c r="F43" s="34">
        <f t="shared" si="0"/>
        <v>0</v>
      </c>
    </row>
    <row r="44" spans="1:6" s="8" customFormat="1" ht="31.5" x14ac:dyDescent="0.2">
      <c r="A44" s="717"/>
      <c r="B44" s="723"/>
      <c r="C44" s="33" t="s">
        <v>180</v>
      </c>
      <c r="D44" s="24">
        <f>D45</f>
        <v>86000</v>
      </c>
      <c r="E44" s="24">
        <f>E45</f>
        <v>84712.2</v>
      </c>
      <c r="F44" s="34">
        <f t="shared" si="0"/>
        <v>0.98502558139534879</v>
      </c>
    </row>
    <row r="45" spans="1:6" s="8" customFormat="1" ht="15.75" x14ac:dyDescent="0.2">
      <c r="A45" s="717"/>
      <c r="B45" s="723"/>
      <c r="C45" s="33" t="s">
        <v>200</v>
      </c>
      <c r="D45" s="24">
        <v>86000</v>
      </c>
      <c r="E45" s="24">
        <v>84712.2</v>
      </c>
      <c r="F45" s="34">
        <f t="shared" si="0"/>
        <v>0.98502558139534879</v>
      </c>
    </row>
    <row r="46" spans="1:6" s="8" customFormat="1" ht="15.75" x14ac:dyDescent="0.2">
      <c r="A46" s="717"/>
      <c r="B46" s="723"/>
      <c r="C46" s="33" t="s">
        <v>181</v>
      </c>
      <c r="D46" s="24">
        <v>0</v>
      </c>
      <c r="E46" s="24">
        <v>0</v>
      </c>
      <c r="F46" s="34">
        <f t="shared" si="0"/>
        <v>0</v>
      </c>
    </row>
    <row r="47" spans="1:6" s="8" customFormat="1" ht="31.5" x14ac:dyDescent="0.2">
      <c r="A47" s="717"/>
      <c r="B47" s="723"/>
      <c r="C47" s="33" t="s">
        <v>182</v>
      </c>
      <c r="D47" s="24">
        <v>0</v>
      </c>
      <c r="E47" s="24">
        <v>0</v>
      </c>
      <c r="F47" s="34">
        <f t="shared" si="0"/>
        <v>0</v>
      </c>
    </row>
    <row r="48" spans="1:6" s="8" customFormat="1" ht="126" x14ac:dyDescent="0.2">
      <c r="A48" s="717"/>
      <c r="B48" s="723"/>
      <c r="C48" s="33" t="s">
        <v>183</v>
      </c>
      <c r="D48" s="24">
        <v>0</v>
      </c>
      <c r="E48" s="24">
        <v>0</v>
      </c>
      <c r="F48" s="34">
        <f t="shared" si="0"/>
        <v>0</v>
      </c>
    </row>
    <row r="49" spans="1:6" s="8" customFormat="1" ht="31.5" x14ac:dyDescent="0.2">
      <c r="A49" s="717"/>
      <c r="B49" s="723"/>
      <c r="C49" s="33" t="s">
        <v>184</v>
      </c>
      <c r="D49" s="24">
        <v>0</v>
      </c>
      <c r="E49" s="24">
        <v>0</v>
      </c>
      <c r="F49" s="34">
        <f t="shared" si="0"/>
        <v>0</v>
      </c>
    </row>
    <row r="50" spans="1:6" s="8" customFormat="1" ht="15.75" x14ac:dyDescent="0.2">
      <c r="A50" s="725"/>
      <c r="B50" s="726"/>
      <c r="C50" s="33" t="s">
        <v>185</v>
      </c>
      <c r="D50" s="24">
        <v>0</v>
      </c>
      <c r="E50" s="24">
        <v>0</v>
      </c>
      <c r="F50" s="34">
        <f t="shared" ref="F50:F90" si="1">IF(E50=0,0,$E50/$D50)</f>
        <v>0</v>
      </c>
    </row>
    <row r="51" spans="1:6" s="8" customFormat="1" ht="15.75" x14ac:dyDescent="0.2">
      <c r="A51" s="690"/>
      <c r="B51" s="722" t="s">
        <v>530</v>
      </c>
      <c r="C51" s="30" t="s">
        <v>57</v>
      </c>
      <c r="D51" s="31">
        <f>D52+D59+D60+D61+D62</f>
        <v>800</v>
      </c>
      <c r="E51" s="31">
        <f>E52+E58+E59+E60+E61+E62</f>
        <v>800</v>
      </c>
      <c r="F51" s="32">
        <f>IF(E51=0,0,E51/D51)</f>
        <v>1</v>
      </c>
    </row>
    <row r="52" spans="1:6" s="8" customFormat="1" ht="31.5" x14ac:dyDescent="0.2">
      <c r="A52" s="690"/>
      <c r="B52" s="723"/>
      <c r="C52" s="33" t="s">
        <v>178</v>
      </c>
      <c r="D52" s="24">
        <f>D53+D57</f>
        <v>800</v>
      </c>
      <c r="E52" s="24">
        <f>E53+E57</f>
        <v>800</v>
      </c>
      <c r="F52" s="34">
        <f>IF(E52=0,0,$E52/$D52)</f>
        <v>1</v>
      </c>
    </row>
    <row r="53" spans="1:6" s="8" customFormat="1" ht="31.5" x14ac:dyDescent="0.2">
      <c r="A53" s="690"/>
      <c r="B53" s="723"/>
      <c r="C53" s="33" t="s">
        <v>179</v>
      </c>
      <c r="D53" s="24">
        <f>SUM(D54:D56)</f>
        <v>800</v>
      </c>
      <c r="E53" s="24">
        <f>SUM(E54:E56)</f>
        <v>800</v>
      </c>
      <c r="F53" s="34">
        <f>IF(E53=0,0,$E53/$D53)</f>
        <v>1</v>
      </c>
    </row>
    <row r="54" spans="1:6" s="8" customFormat="1" ht="31.5" x14ac:dyDescent="0.2">
      <c r="A54" s="691"/>
      <c r="B54" s="724"/>
      <c r="C54" s="33" t="s">
        <v>192</v>
      </c>
      <c r="D54" s="24">
        <v>669</v>
      </c>
      <c r="E54" s="24">
        <v>669</v>
      </c>
      <c r="F54" s="34">
        <f>IF(E54=0,0,$E54/$D54)</f>
        <v>1</v>
      </c>
    </row>
    <row r="55" spans="1:6" s="8" customFormat="1" ht="31.5" x14ac:dyDescent="0.2">
      <c r="A55" s="691"/>
      <c r="B55" s="724"/>
      <c r="C55" s="33" t="s">
        <v>194</v>
      </c>
      <c r="D55" s="24">
        <v>115</v>
      </c>
      <c r="E55" s="24">
        <v>115</v>
      </c>
      <c r="F55" s="34">
        <f>IF(E55=0,0,$E55/$D55)</f>
        <v>1</v>
      </c>
    </row>
    <row r="56" spans="1:6" s="8" customFormat="1" ht="31.5" x14ac:dyDescent="0.2">
      <c r="A56" s="691"/>
      <c r="B56" s="724"/>
      <c r="C56" s="33" t="s">
        <v>195</v>
      </c>
      <c r="D56" s="24">
        <v>16</v>
      </c>
      <c r="E56" s="24">
        <v>16</v>
      </c>
      <c r="F56" s="34">
        <f>IF(E56=0,0,$E56/$D56)</f>
        <v>1</v>
      </c>
    </row>
    <row r="57" spans="1:6" s="8" customFormat="1" ht="31.5" x14ac:dyDescent="0.2">
      <c r="A57" s="690"/>
      <c r="B57" s="723"/>
      <c r="C57" s="33" t="s">
        <v>180</v>
      </c>
      <c r="D57" s="24">
        <v>0</v>
      </c>
      <c r="E57" s="24">
        <v>0</v>
      </c>
      <c r="F57" s="34">
        <v>0</v>
      </c>
    </row>
    <row r="58" spans="1:6" s="8" customFormat="1" ht="15.75" x14ac:dyDescent="0.2">
      <c r="A58" s="690"/>
      <c r="B58" s="723"/>
      <c r="C58" s="33" t="s">
        <v>181</v>
      </c>
      <c r="D58" s="24">
        <v>0</v>
      </c>
      <c r="E58" s="24">
        <v>0</v>
      </c>
      <c r="F58" s="34">
        <f>IF(E58=0,0,$E58/$D58)</f>
        <v>0</v>
      </c>
    </row>
    <row r="59" spans="1:6" s="8" customFormat="1" ht="31.5" x14ac:dyDescent="0.2">
      <c r="A59" s="690"/>
      <c r="B59" s="723"/>
      <c r="C59" s="33" t="s">
        <v>182</v>
      </c>
      <c r="D59" s="24">
        <v>0</v>
      </c>
      <c r="E59" s="24">
        <v>0</v>
      </c>
      <c r="F59" s="34">
        <f>IF(E59=0,0,$E59/$D59)</f>
        <v>0</v>
      </c>
    </row>
    <row r="60" spans="1:6" s="8" customFormat="1" ht="126" x14ac:dyDescent="0.2">
      <c r="A60" s="690"/>
      <c r="B60" s="723"/>
      <c r="C60" s="35" t="s">
        <v>183</v>
      </c>
      <c r="D60" s="24">
        <v>0</v>
      </c>
      <c r="E60" s="36">
        <v>0</v>
      </c>
      <c r="F60" s="25">
        <v>0</v>
      </c>
    </row>
    <row r="61" spans="1:6" s="8" customFormat="1" ht="31.5" x14ac:dyDescent="0.2">
      <c r="A61" s="690"/>
      <c r="B61" s="723"/>
      <c r="C61" s="33" t="s">
        <v>184</v>
      </c>
      <c r="D61" s="24">
        <v>0</v>
      </c>
      <c r="E61" s="24">
        <v>0</v>
      </c>
      <c r="F61" s="34">
        <f>IF(E61=0,0,$E61/$D61)</f>
        <v>0</v>
      </c>
    </row>
    <row r="62" spans="1:6" s="8" customFormat="1" ht="15.75" x14ac:dyDescent="0.2">
      <c r="A62" s="690"/>
      <c r="B62" s="723"/>
      <c r="C62" s="33" t="s">
        <v>185</v>
      </c>
      <c r="D62" s="24">
        <v>0</v>
      </c>
      <c r="E62" s="24">
        <v>0</v>
      </c>
      <c r="F62" s="34">
        <f>IF(E62=0,0,$E62/$D62)</f>
        <v>0</v>
      </c>
    </row>
    <row r="63" spans="1:6" s="8" customFormat="1" ht="15.75" x14ac:dyDescent="0.2">
      <c r="A63" s="694">
        <v>600</v>
      </c>
      <c r="B63" s="27"/>
      <c r="C63" s="27" t="s">
        <v>32</v>
      </c>
      <c r="D63" s="28">
        <f>D64+D91</f>
        <v>6469237.4799999995</v>
      </c>
      <c r="E63" s="28">
        <f>E64+E91</f>
        <v>5484159.5199999996</v>
      </c>
      <c r="F63" s="29">
        <f t="shared" si="1"/>
        <v>0.84772889184460731</v>
      </c>
    </row>
    <row r="64" spans="1:6" s="8" customFormat="1" ht="15.75" x14ac:dyDescent="0.2">
      <c r="A64" s="690"/>
      <c r="B64" s="695">
        <v>60014</v>
      </c>
      <c r="C64" s="30" t="s">
        <v>34</v>
      </c>
      <c r="D64" s="31">
        <f>D65+D84+D86+D88+D89+D90</f>
        <v>6453393.4799999995</v>
      </c>
      <c r="E64" s="31">
        <f>E65+E84+E86+E88+E89+E90</f>
        <v>5468315.5199999996</v>
      </c>
      <c r="F64" s="32">
        <f t="shared" si="1"/>
        <v>0.84735504458965671</v>
      </c>
    </row>
    <row r="65" spans="1:6" s="8" customFormat="1" ht="31.5" x14ac:dyDescent="0.2">
      <c r="A65" s="690"/>
      <c r="B65" s="684"/>
      <c r="C65" s="33" t="s">
        <v>189</v>
      </c>
      <c r="D65" s="24">
        <f>D66+D72</f>
        <v>6385703.4799999995</v>
      </c>
      <c r="E65" s="24">
        <f>E66+E72</f>
        <v>5400726.6699999999</v>
      </c>
      <c r="F65" s="34">
        <f t="shared" si="1"/>
        <v>0.84575281124703905</v>
      </c>
    </row>
    <row r="66" spans="1:6" s="8" customFormat="1" ht="31.5" x14ac:dyDescent="0.2">
      <c r="A66" s="690"/>
      <c r="B66" s="684"/>
      <c r="C66" s="33" t="s">
        <v>179</v>
      </c>
      <c r="D66" s="24">
        <f>SUM(D67:D71)</f>
        <v>1454650</v>
      </c>
      <c r="E66" s="24">
        <f>SUM(E67:E71)</f>
        <v>1454549.24</v>
      </c>
      <c r="F66" s="34">
        <f t="shared" si="1"/>
        <v>0.99993073247860309</v>
      </c>
    </row>
    <row r="67" spans="1:6" s="8" customFormat="1" ht="31.5" x14ac:dyDescent="0.2">
      <c r="A67" s="690"/>
      <c r="B67" s="684"/>
      <c r="C67" s="33" t="s">
        <v>192</v>
      </c>
      <c r="D67" s="24">
        <v>1139000</v>
      </c>
      <c r="E67" s="24">
        <v>1138973.26</v>
      </c>
      <c r="F67" s="34">
        <f t="shared" si="1"/>
        <v>0.99997652326602282</v>
      </c>
    </row>
    <row r="68" spans="1:6" s="8" customFormat="1" ht="31.5" x14ac:dyDescent="0.2">
      <c r="A68" s="690"/>
      <c r="B68" s="684"/>
      <c r="C68" s="33" t="s">
        <v>193</v>
      </c>
      <c r="D68" s="24">
        <v>80500</v>
      </c>
      <c r="E68" s="24">
        <v>80497.490000000005</v>
      </c>
      <c r="F68" s="34">
        <f t="shared" si="1"/>
        <v>0.99996881987577646</v>
      </c>
    </row>
    <row r="69" spans="1:6" s="8" customFormat="1" ht="31.5" x14ac:dyDescent="0.2">
      <c r="A69" s="690"/>
      <c r="B69" s="684"/>
      <c r="C69" s="33" t="s">
        <v>194</v>
      </c>
      <c r="D69" s="24">
        <v>201850</v>
      </c>
      <c r="E69" s="24">
        <v>201808.44</v>
      </c>
      <c r="F69" s="34">
        <f t="shared" si="1"/>
        <v>0.99979410453306916</v>
      </c>
    </row>
    <row r="70" spans="1:6" s="8" customFormat="1" ht="31.5" x14ac:dyDescent="0.2">
      <c r="A70" s="690"/>
      <c r="B70" s="684"/>
      <c r="C70" s="33" t="s">
        <v>195</v>
      </c>
      <c r="D70" s="24">
        <v>20800</v>
      </c>
      <c r="E70" s="24">
        <v>20799.05</v>
      </c>
      <c r="F70" s="34">
        <f t="shared" si="1"/>
        <v>0.99995432692307684</v>
      </c>
    </row>
    <row r="71" spans="1:6" s="8" customFormat="1" ht="31.5" x14ac:dyDescent="0.2">
      <c r="A71" s="690"/>
      <c r="B71" s="684"/>
      <c r="C71" s="33" t="s">
        <v>196</v>
      </c>
      <c r="D71" s="24">
        <v>12500</v>
      </c>
      <c r="E71" s="24">
        <v>12471</v>
      </c>
      <c r="F71" s="34">
        <f t="shared" si="1"/>
        <v>0.99768000000000001</v>
      </c>
    </row>
    <row r="72" spans="1:6" s="8" customFormat="1" ht="31.5" x14ac:dyDescent="0.2">
      <c r="A72" s="690"/>
      <c r="B72" s="684"/>
      <c r="C72" s="33" t="s">
        <v>180</v>
      </c>
      <c r="D72" s="24">
        <f>SUM(D73:D83)</f>
        <v>4931053.4799999995</v>
      </c>
      <c r="E72" s="24">
        <f>SUM(E73:E83)</f>
        <v>3946177.43</v>
      </c>
      <c r="F72" s="34">
        <f t="shared" si="1"/>
        <v>0.80027066143277781</v>
      </c>
    </row>
    <row r="73" spans="1:6" s="8" customFormat="1" ht="31.5" x14ac:dyDescent="0.2">
      <c r="A73" s="690"/>
      <c r="B73" s="684"/>
      <c r="C73" s="33" t="s">
        <v>197</v>
      </c>
      <c r="D73" s="24">
        <v>160300</v>
      </c>
      <c r="E73" s="24">
        <v>160073.35999999999</v>
      </c>
      <c r="F73" s="34">
        <f t="shared" si="1"/>
        <v>0.99858615096693693</v>
      </c>
    </row>
    <row r="74" spans="1:6" s="8" customFormat="1" ht="31.5" x14ac:dyDescent="0.2">
      <c r="A74" s="690"/>
      <c r="B74" s="684"/>
      <c r="C74" s="33" t="s">
        <v>198</v>
      </c>
      <c r="D74" s="24">
        <v>1999421.22</v>
      </c>
      <c r="E74" s="24">
        <v>1984715.39</v>
      </c>
      <c r="F74" s="34">
        <f t="shared" si="1"/>
        <v>0.99264495652396845</v>
      </c>
    </row>
    <row r="75" spans="1:6" s="8" customFormat="1" ht="31.5" x14ac:dyDescent="0.2">
      <c r="A75" s="690"/>
      <c r="B75" s="684"/>
      <c r="C75" s="33" t="s">
        <v>199</v>
      </c>
      <c r="D75" s="24">
        <v>690</v>
      </c>
      <c r="E75" s="24">
        <v>690</v>
      </c>
      <c r="F75" s="34">
        <f t="shared" si="1"/>
        <v>1</v>
      </c>
    </row>
    <row r="76" spans="1:6" s="8" customFormat="1" ht="15.75" x14ac:dyDescent="0.2">
      <c r="A76" s="690"/>
      <c r="B76" s="684"/>
      <c r="C76" s="33" t="s">
        <v>200</v>
      </c>
      <c r="D76" s="24">
        <v>2687766.26</v>
      </c>
      <c r="E76" s="24">
        <v>1718361.75</v>
      </c>
      <c r="F76" s="34">
        <f t="shared" si="1"/>
        <v>0.63932707824079915</v>
      </c>
    </row>
    <row r="77" spans="1:6" s="8" customFormat="1" ht="31.5" x14ac:dyDescent="0.2">
      <c r="A77" s="690"/>
      <c r="B77" s="684"/>
      <c r="C77" s="33" t="s">
        <v>366</v>
      </c>
      <c r="D77" s="24">
        <v>7630</v>
      </c>
      <c r="E77" s="24">
        <v>7624.37</v>
      </c>
      <c r="F77" s="34">
        <f t="shared" si="1"/>
        <v>0.99926212319790297</v>
      </c>
    </row>
    <row r="78" spans="1:6" s="8" customFormat="1" ht="47.25" x14ac:dyDescent="0.2">
      <c r="A78" s="690"/>
      <c r="B78" s="684"/>
      <c r="C78" s="33" t="s">
        <v>211</v>
      </c>
      <c r="D78" s="24">
        <v>990</v>
      </c>
      <c r="E78" s="24">
        <v>988</v>
      </c>
      <c r="F78" s="34">
        <f t="shared" si="1"/>
        <v>0.99797979797979797</v>
      </c>
    </row>
    <row r="79" spans="1:6" s="8" customFormat="1" ht="63" x14ac:dyDescent="0.2">
      <c r="A79" s="690"/>
      <c r="B79" s="684"/>
      <c r="C79" s="33" t="s">
        <v>201</v>
      </c>
      <c r="D79" s="24">
        <v>14400</v>
      </c>
      <c r="E79" s="24">
        <v>14308.34</v>
      </c>
      <c r="F79" s="34">
        <f t="shared" si="1"/>
        <v>0.99363472222222227</v>
      </c>
    </row>
    <row r="80" spans="1:6" s="8" customFormat="1" ht="31.5" x14ac:dyDescent="0.2">
      <c r="A80" s="690"/>
      <c r="B80" s="684"/>
      <c r="C80" s="33" t="s">
        <v>202</v>
      </c>
      <c r="D80" s="24">
        <v>500</v>
      </c>
      <c r="E80" s="24">
        <v>210</v>
      </c>
      <c r="F80" s="34">
        <f t="shared" si="1"/>
        <v>0.42</v>
      </c>
    </row>
    <row r="81" spans="1:6" s="8" customFormat="1" ht="15.75" x14ac:dyDescent="0.2">
      <c r="A81" s="690"/>
      <c r="B81" s="684"/>
      <c r="C81" s="33" t="s">
        <v>203</v>
      </c>
      <c r="D81" s="24">
        <v>23050</v>
      </c>
      <c r="E81" s="24">
        <v>23007.72</v>
      </c>
      <c r="F81" s="34">
        <f t="shared" si="1"/>
        <v>0.99816572668112802</v>
      </c>
    </row>
    <row r="82" spans="1:6" s="8" customFormat="1" ht="31.5" x14ac:dyDescent="0.2">
      <c r="A82" s="690"/>
      <c r="B82" s="684"/>
      <c r="C82" s="33" t="s">
        <v>204</v>
      </c>
      <c r="D82" s="24">
        <v>24306</v>
      </c>
      <c r="E82" s="24">
        <v>24306</v>
      </c>
      <c r="F82" s="34">
        <f t="shared" si="1"/>
        <v>1</v>
      </c>
    </row>
    <row r="83" spans="1:6" s="8" customFormat="1" ht="47.25" x14ac:dyDescent="0.2">
      <c r="A83" s="690"/>
      <c r="B83" s="684"/>
      <c r="C83" s="33" t="s">
        <v>206</v>
      </c>
      <c r="D83" s="24">
        <v>12000</v>
      </c>
      <c r="E83" s="24">
        <v>11892.5</v>
      </c>
      <c r="F83" s="34">
        <f t="shared" si="1"/>
        <v>0.99104166666666671</v>
      </c>
    </row>
    <row r="84" spans="1:6" s="8" customFormat="1" ht="15.75" x14ac:dyDescent="0.2">
      <c r="A84" s="690"/>
      <c r="B84" s="684"/>
      <c r="C84" s="33" t="s">
        <v>181</v>
      </c>
      <c r="D84" s="24">
        <f>D85</f>
        <v>60000</v>
      </c>
      <c r="E84" s="24">
        <f>E85</f>
        <v>59908.800000000003</v>
      </c>
      <c r="F84" s="34">
        <f t="shared" si="1"/>
        <v>0.99848000000000003</v>
      </c>
    </row>
    <row r="85" spans="1:6" s="8" customFormat="1" ht="94.5" x14ac:dyDescent="0.2">
      <c r="A85" s="690"/>
      <c r="B85" s="684"/>
      <c r="C85" s="33" t="s">
        <v>256</v>
      </c>
      <c r="D85" s="24">
        <v>60000</v>
      </c>
      <c r="E85" s="24">
        <v>59908.800000000003</v>
      </c>
      <c r="F85" s="25">
        <f t="shared" si="1"/>
        <v>0.99848000000000003</v>
      </c>
    </row>
    <row r="86" spans="1:6" s="8" customFormat="1" ht="31.5" x14ac:dyDescent="0.2">
      <c r="A86" s="690"/>
      <c r="B86" s="684"/>
      <c r="C86" s="33" t="s">
        <v>182</v>
      </c>
      <c r="D86" s="24">
        <f>D87</f>
        <v>7690</v>
      </c>
      <c r="E86" s="24">
        <f>E87</f>
        <v>7680.05</v>
      </c>
      <c r="F86" s="34">
        <f t="shared" si="1"/>
        <v>0.99870611183355007</v>
      </c>
    </row>
    <row r="87" spans="1:6" s="8" customFormat="1" ht="31.5" x14ac:dyDescent="0.2">
      <c r="A87" s="690"/>
      <c r="B87" s="684"/>
      <c r="C87" s="33" t="s">
        <v>207</v>
      </c>
      <c r="D87" s="24">
        <v>7690</v>
      </c>
      <c r="E87" s="24">
        <v>7680.05</v>
      </c>
      <c r="F87" s="34">
        <f t="shared" si="1"/>
        <v>0.99870611183355007</v>
      </c>
    </row>
    <row r="88" spans="1:6" s="8" customFormat="1" ht="126" x14ac:dyDescent="0.2">
      <c r="A88" s="690"/>
      <c r="B88" s="684"/>
      <c r="C88" s="33" t="s">
        <v>183</v>
      </c>
      <c r="D88" s="24">
        <v>0</v>
      </c>
      <c r="E88" s="24">
        <v>0</v>
      </c>
      <c r="F88" s="34">
        <f t="shared" si="1"/>
        <v>0</v>
      </c>
    </row>
    <row r="89" spans="1:6" s="8" customFormat="1" ht="31.5" x14ac:dyDescent="0.2">
      <c r="A89" s="690"/>
      <c r="B89" s="684"/>
      <c r="C89" s="33" t="s">
        <v>184</v>
      </c>
      <c r="D89" s="24">
        <v>0</v>
      </c>
      <c r="E89" s="24">
        <v>0</v>
      </c>
      <c r="F89" s="34">
        <f t="shared" si="1"/>
        <v>0</v>
      </c>
    </row>
    <row r="90" spans="1:6" s="8" customFormat="1" ht="15.75" x14ac:dyDescent="0.2">
      <c r="A90" s="690"/>
      <c r="B90" s="684"/>
      <c r="C90" s="33" t="s">
        <v>185</v>
      </c>
      <c r="D90" s="24">
        <v>0</v>
      </c>
      <c r="E90" s="24">
        <v>0</v>
      </c>
      <c r="F90" s="34">
        <f t="shared" si="1"/>
        <v>0</v>
      </c>
    </row>
    <row r="91" spans="1:6" s="8" customFormat="1" ht="15.75" x14ac:dyDescent="0.2">
      <c r="A91" s="690"/>
      <c r="B91" s="683">
        <v>60095</v>
      </c>
      <c r="C91" s="30" t="s">
        <v>57</v>
      </c>
      <c r="D91" s="31">
        <f>D92+D99+D100+D101+D102</f>
        <v>15844</v>
      </c>
      <c r="E91" s="31">
        <f>E92+E98+E99+E100+E101+E102</f>
        <v>15844</v>
      </c>
      <c r="F91" s="32">
        <f>IF(E91=0,0,E91/D91)</f>
        <v>1</v>
      </c>
    </row>
    <row r="92" spans="1:6" s="8" customFormat="1" ht="31.5" x14ac:dyDescent="0.2">
      <c r="A92" s="690"/>
      <c r="B92" s="684"/>
      <c r="C92" s="33" t="s">
        <v>178</v>
      </c>
      <c r="D92" s="24">
        <f>D93+D97</f>
        <v>15844</v>
      </c>
      <c r="E92" s="24">
        <f>E93+E97</f>
        <v>15844</v>
      </c>
      <c r="F92" s="34">
        <f>IF(E92=0,0,$E92/$D92)</f>
        <v>1</v>
      </c>
    </row>
    <row r="93" spans="1:6" s="8" customFormat="1" ht="31.5" x14ac:dyDescent="0.2">
      <c r="A93" s="690"/>
      <c r="B93" s="684"/>
      <c r="C93" s="33" t="s">
        <v>179</v>
      </c>
      <c r="D93" s="24">
        <f>SUM(D94:D96)</f>
        <v>15844</v>
      </c>
      <c r="E93" s="24">
        <f>SUM(E94:E96)</f>
        <v>15844</v>
      </c>
      <c r="F93" s="34">
        <f>IF(E93=0,0,$E93/$D93)</f>
        <v>1</v>
      </c>
    </row>
    <row r="94" spans="1:6" s="8" customFormat="1" ht="31.5" x14ac:dyDescent="0.2">
      <c r="A94" s="691"/>
      <c r="B94" s="685"/>
      <c r="C94" s="33" t="s">
        <v>192</v>
      </c>
      <c r="D94" s="24">
        <v>13243</v>
      </c>
      <c r="E94" s="24">
        <v>13243</v>
      </c>
      <c r="F94" s="34">
        <f>IF(E94=0,0,$E94/$D94)</f>
        <v>1</v>
      </c>
    </row>
    <row r="95" spans="1:6" s="8" customFormat="1" ht="31.5" x14ac:dyDescent="0.2">
      <c r="A95" s="691"/>
      <c r="B95" s="685"/>
      <c r="C95" s="33" t="s">
        <v>194</v>
      </c>
      <c r="D95" s="24">
        <v>2276</v>
      </c>
      <c r="E95" s="24">
        <v>2276</v>
      </c>
      <c r="F95" s="34">
        <f>IF(E95=0,0,$E95/$D95)</f>
        <v>1</v>
      </c>
    </row>
    <row r="96" spans="1:6" s="8" customFormat="1" ht="31.5" x14ac:dyDescent="0.2">
      <c r="A96" s="691"/>
      <c r="B96" s="685"/>
      <c r="C96" s="33" t="s">
        <v>195</v>
      </c>
      <c r="D96" s="24">
        <v>325</v>
      </c>
      <c r="E96" s="24">
        <v>325</v>
      </c>
      <c r="F96" s="34">
        <f>IF(E96=0,0,$E96/$D96)</f>
        <v>1</v>
      </c>
    </row>
    <row r="97" spans="1:6" s="8" customFormat="1" ht="31.5" x14ac:dyDescent="0.2">
      <c r="A97" s="690"/>
      <c r="B97" s="684"/>
      <c r="C97" s="33" t="s">
        <v>180</v>
      </c>
      <c r="D97" s="24">
        <v>0</v>
      </c>
      <c r="E97" s="24">
        <v>0</v>
      </c>
      <c r="F97" s="34">
        <v>0</v>
      </c>
    </row>
    <row r="98" spans="1:6" s="8" customFormat="1" ht="15.75" x14ac:dyDescent="0.2">
      <c r="A98" s="690"/>
      <c r="B98" s="684"/>
      <c r="C98" s="33" t="s">
        <v>181</v>
      </c>
      <c r="D98" s="24">
        <v>0</v>
      </c>
      <c r="E98" s="24">
        <v>0</v>
      </c>
      <c r="F98" s="34">
        <f>IF(E98=0,0,$E98/$D98)</f>
        <v>0</v>
      </c>
    </row>
    <row r="99" spans="1:6" s="8" customFormat="1" ht="31.5" x14ac:dyDescent="0.2">
      <c r="A99" s="690"/>
      <c r="B99" s="684"/>
      <c r="C99" s="33" t="s">
        <v>182</v>
      </c>
      <c r="D99" s="24">
        <v>0</v>
      </c>
      <c r="E99" s="24">
        <v>0</v>
      </c>
      <c r="F99" s="34">
        <f>IF(E99=0,0,$E99/$D99)</f>
        <v>0</v>
      </c>
    </row>
    <row r="100" spans="1:6" s="8" customFormat="1" ht="126" x14ac:dyDescent="0.2">
      <c r="A100" s="690"/>
      <c r="B100" s="684"/>
      <c r="C100" s="35" t="s">
        <v>183</v>
      </c>
      <c r="D100" s="24">
        <v>0</v>
      </c>
      <c r="E100" s="36">
        <v>0</v>
      </c>
      <c r="F100" s="25">
        <v>0</v>
      </c>
    </row>
    <row r="101" spans="1:6" s="8" customFormat="1" ht="31.5" x14ac:dyDescent="0.2">
      <c r="A101" s="690"/>
      <c r="B101" s="684"/>
      <c r="C101" s="33" t="s">
        <v>184</v>
      </c>
      <c r="D101" s="24">
        <v>0</v>
      </c>
      <c r="E101" s="24">
        <v>0</v>
      </c>
      <c r="F101" s="34">
        <f>IF(E101=0,0,$E101/$D101)</f>
        <v>0</v>
      </c>
    </row>
    <row r="102" spans="1:6" s="8" customFormat="1" ht="15.75" x14ac:dyDescent="0.2">
      <c r="A102" s="690"/>
      <c r="B102" s="684"/>
      <c r="C102" s="33" t="s">
        <v>185</v>
      </c>
      <c r="D102" s="24">
        <v>0</v>
      </c>
      <c r="E102" s="24">
        <v>0</v>
      </c>
      <c r="F102" s="34">
        <f>IF(E102=0,0,$E102/$D102)</f>
        <v>0</v>
      </c>
    </row>
    <row r="103" spans="1:6" s="8" customFormat="1" ht="15.75" x14ac:dyDescent="0.2">
      <c r="A103" s="694">
        <v>630</v>
      </c>
      <c r="B103" s="27"/>
      <c r="C103" s="27" t="s">
        <v>541</v>
      </c>
      <c r="D103" s="28">
        <f>D104</f>
        <v>124959.39</v>
      </c>
      <c r="E103" s="28">
        <f>E104</f>
        <v>50138.420000000006</v>
      </c>
      <c r="F103" s="29">
        <f t="shared" ref="F103:F126" si="2">IF(E103=0,0,$E103/$D103)</f>
        <v>0.40123771410855963</v>
      </c>
    </row>
    <row r="104" spans="1:6" s="8" customFormat="1" ht="15.75" x14ac:dyDescent="0.2">
      <c r="A104" s="690"/>
      <c r="B104" s="695">
        <v>63095</v>
      </c>
      <c r="C104" s="30" t="s">
        <v>57</v>
      </c>
      <c r="D104" s="31">
        <f>D105+D108+D109+D110+D125+D126</f>
        <v>124959.39</v>
      </c>
      <c r="E104" s="31">
        <f>E105+E108+E109+E110+E125+E126</f>
        <v>50138.420000000006</v>
      </c>
      <c r="F104" s="32">
        <f t="shared" si="2"/>
        <v>0.40123771410855963</v>
      </c>
    </row>
    <row r="105" spans="1:6" s="8" customFormat="1" ht="31.5" x14ac:dyDescent="0.2">
      <c r="A105" s="690"/>
      <c r="B105" s="684"/>
      <c r="C105" s="33" t="s">
        <v>189</v>
      </c>
      <c r="D105" s="24">
        <f>D106+D107</f>
        <v>0</v>
      </c>
      <c r="E105" s="24">
        <f>E106+E107</f>
        <v>0</v>
      </c>
      <c r="F105" s="34">
        <f t="shared" si="2"/>
        <v>0</v>
      </c>
    </row>
    <row r="106" spans="1:6" s="8" customFormat="1" ht="31.5" x14ac:dyDescent="0.2">
      <c r="A106" s="690"/>
      <c r="B106" s="684"/>
      <c r="C106" s="33" t="s">
        <v>179</v>
      </c>
      <c r="D106" s="24">
        <v>0</v>
      </c>
      <c r="E106" s="24">
        <v>0</v>
      </c>
      <c r="F106" s="34">
        <f t="shared" si="2"/>
        <v>0</v>
      </c>
    </row>
    <row r="107" spans="1:6" s="8" customFormat="1" ht="31.5" x14ac:dyDescent="0.2">
      <c r="A107" s="690"/>
      <c r="B107" s="684"/>
      <c r="C107" s="33" t="s">
        <v>180</v>
      </c>
      <c r="D107" s="24">
        <v>0</v>
      </c>
      <c r="E107" s="24">
        <v>0</v>
      </c>
      <c r="F107" s="34">
        <f t="shared" si="2"/>
        <v>0</v>
      </c>
    </row>
    <row r="108" spans="1:6" s="8" customFormat="1" ht="15.75" x14ac:dyDescent="0.2">
      <c r="A108" s="690"/>
      <c r="B108" s="684"/>
      <c r="C108" s="33" t="s">
        <v>181</v>
      </c>
      <c r="D108" s="24">
        <v>0</v>
      </c>
      <c r="E108" s="24">
        <v>0</v>
      </c>
      <c r="F108" s="34">
        <f t="shared" si="2"/>
        <v>0</v>
      </c>
    </row>
    <row r="109" spans="1:6" s="8" customFormat="1" ht="31.5" x14ac:dyDescent="0.2">
      <c r="A109" s="690"/>
      <c r="B109" s="684"/>
      <c r="C109" s="33" t="s">
        <v>182</v>
      </c>
      <c r="D109" s="24">
        <v>0</v>
      </c>
      <c r="E109" s="24">
        <v>0</v>
      </c>
      <c r="F109" s="34">
        <f t="shared" si="2"/>
        <v>0</v>
      </c>
    </row>
    <row r="110" spans="1:6" s="8" customFormat="1" ht="126" x14ac:dyDescent="0.2">
      <c r="A110" s="690"/>
      <c r="B110" s="684"/>
      <c r="C110" s="33" t="s">
        <v>183</v>
      </c>
      <c r="D110" s="24">
        <f>SUM(D111:D124)</f>
        <v>124959.39</v>
      </c>
      <c r="E110" s="24">
        <f>SUM(E111:E124)</f>
        <v>50138.420000000006</v>
      </c>
      <c r="F110" s="34">
        <f t="shared" si="2"/>
        <v>0.40123771410855963</v>
      </c>
    </row>
    <row r="111" spans="1:6" s="8" customFormat="1" ht="31.5" x14ac:dyDescent="0.2">
      <c r="A111" s="691"/>
      <c r="B111" s="685"/>
      <c r="C111" s="33" t="s">
        <v>232</v>
      </c>
      <c r="D111" s="24">
        <v>2127</v>
      </c>
      <c r="E111" s="24">
        <v>586.33000000000004</v>
      </c>
      <c r="F111" s="34">
        <f t="shared" si="2"/>
        <v>0.27566055477197932</v>
      </c>
    </row>
    <row r="112" spans="1:6" s="8" customFormat="1" ht="31.5" x14ac:dyDescent="0.2">
      <c r="A112" s="691"/>
      <c r="B112" s="685"/>
      <c r="C112" s="33" t="s">
        <v>233</v>
      </c>
      <c r="D112" s="24">
        <v>653</v>
      </c>
      <c r="E112" s="24">
        <v>103.47</v>
      </c>
      <c r="F112" s="34">
        <f t="shared" si="2"/>
        <v>0.15845329249617152</v>
      </c>
    </row>
    <row r="113" spans="1:6" s="8" customFormat="1" ht="31.5" x14ac:dyDescent="0.2">
      <c r="A113" s="691"/>
      <c r="B113" s="685"/>
      <c r="C113" s="33" t="s">
        <v>234</v>
      </c>
      <c r="D113" s="24">
        <v>365.63</v>
      </c>
      <c r="E113" s="24">
        <v>100.79</v>
      </c>
      <c r="F113" s="34">
        <f t="shared" ref="F113:F123" si="3">IF(E113=0,0,$E113/$D113)</f>
        <v>0.27566118753931573</v>
      </c>
    </row>
    <row r="114" spans="1:6" s="8" customFormat="1" ht="31.5" x14ac:dyDescent="0.2">
      <c r="A114" s="691"/>
      <c r="B114" s="685"/>
      <c r="C114" s="33" t="s">
        <v>235</v>
      </c>
      <c r="D114" s="24">
        <v>112.25</v>
      </c>
      <c r="E114" s="24">
        <v>17.79</v>
      </c>
      <c r="F114" s="34">
        <f t="shared" ref="F114" si="4">IF(E114=0,0,$E114/$D114)</f>
        <v>0.15848552338530067</v>
      </c>
    </row>
    <row r="115" spans="1:6" s="8" customFormat="1" ht="31.5" x14ac:dyDescent="0.2">
      <c r="A115" s="691"/>
      <c r="B115" s="685"/>
      <c r="C115" s="33" t="s">
        <v>236</v>
      </c>
      <c r="D115" s="24">
        <v>52.11</v>
      </c>
      <c r="E115" s="24">
        <v>11.52</v>
      </c>
      <c r="F115" s="34">
        <f t="shared" si="3"/>
        <v>0.22107081174438686</v>
      </c>
    </row>
    <row r="116" spans="1:6" s="8" customFormat="1" ht="31.5" x14ac:dyDescent="0.2">
      <c r="A116" s="691"/>
      <c r="B116" s="685"/>
      <c r="C116" s="33" t="s">
        <v>237</v>
      </c>
      <c r="D116" s="24">
        <v>16.45</v>
      </c>
      <c r="E116" s="24">
        <v>2.04</v>
      </c>
      <c r="F116" s="34">
        <f t="shared" ref="F116" si="5">IF(E116=0,0,$E116/$D116)</f>
        <v>0.12401215805471126</v>
      </c>
    </row>
    <row r="117" spans="1:6" s="8" customFormat="1" ht="31.5" x14ac:dyDescent="0.2">
      <c r="A117" s="691"/>
      <c r="B117" s="685"/>
      <c r="C117" s="33" t="s">
        <v>270</v>
      </c>
      <c r="D117" s="24">
        <v>17270.810000000001</v>
      </c>
      <c r="E117" s="24">
        <v>6986.5</v>
      </c>
      <c r="F117" s="34">
        <f t="shared" si="3"/>
        <v>0.40452648138680231</v>
      </c>
    </row>
    <row r="118" spans="1:6" s="8" customFormat="1" ht="31.5" x14ac:dyDescent="0.2">
      <c r="A118" s="691"/>
      <c r="B118" s="685"/>
      <c r="C118" s="33" t="s">
        <v>630</v>
      </c>
      <c r="D118" s="24">
        <v>5305.41</v>
      </c>
      <c r="E118" s="24">
        <v>1232.9100000000001</v>
      </c>
      <c r="F118" s="34">
        <f t="shared" ref="F118" si="6">IF(E118=0,0,$E118/$D118)</f>
        <v>0.23238731785102379</v>
      </c>
    </row>
    <row r="119" spans="1:6" s="8" customFormat="1" ht="31.5" x14ac:dyDescent="0.2">
      <c r="A119" s="691"/>
      <c r="B119" s="685"/>
      <c r="C119" s="33" t="s">
        <v>271</v>
      </c>
      <c r="D119" s="24">
        <v>5045.88</v>
      </c>
      <c r="E119" s="24">
        <v>150.07</v>
      </c>
      <c r="F119" s="34">
        <f t="shared" si="3"/>
        <v>2.9741095705803546E-2</v>
      </c>
    </row>
    <row r="120" spans="1:6" s="8" customFormat="1" ht="31.5" x14ac:dyDescent="0.2">
      <c r="A120" s="691"/>
      <c r="B120" s="685"/>
      <c r="C120" s="33" t="s">
        <v>272</v>
      </c>
      <c r="D120" s="24">
        <v>1550.08</v>
      </c>
      <c r="E120" s="24">
        <v>26.48</v>
      </c>
      <c r="F120" s="34">
        <f t="shared" ref="F120" si="7">IF(E120=0,0,$E120/$D120)</f>
        <v>1.7082989265070191E-2</v>
      </c>
    </row>
    <row r="121" spans="1:6" s="8" customFormat="1" ht="15.75" x14ac:dyDescent="0.2">
      <c r="A121" s="691"/>
      <c r="B121" s="685"/>
      <c r="C121" s="33" t="s">
        <v>273</v>
      </c>
      <c r="D121" s="24">
        <v>79082.13</v>
      </c>
      <c r="E121" s="24">
        <v>34677.79</v>
      </c>
      <c r="F121" s="34">
        <f t="shared" si="3"/>
        <v>0.43850348997934174</v>
      </c>
    </row>
    <row r="122" spans="1:6" s="8" customFormat="1" ht="15.75" x14ac:dyDescent="0.2">
      <c r="A122" s="691"/>
      <c r="B122" s="685"/>
      <c r="C122" s="33" t="s">
        <v>274</v>
      </c>
      <c r="D122" s="24">
        <v>10408.82</v>
      </c>
      <c r="E122" s="24">
        <v>6119.61</v>
      </c>
      <c r="F122" s="34">
        <f t="shared" ref="F122" si="8">IF(E122=0,0,$E122/$D122)</f>
        <v>0.5879254324697708</v>
      </c>
    </row>
    <row r="123" spans="1:6" s="8" customFormat="1" ht="31.5" x14ac:dyDescent="0.2">
      <c r="A123" s="691"/>
      <c r="B123" s="685"/>
      <c r="C123" s="33" t="s">
        <v>472</v>
      </c>
      <c r="D123" s="24">
        <v>2271.92</v>
      </c>
      <c r="E123" s="24">
        <v>104.66</v>
      </c>
      <c r="F123" s="34">
        <f t="shared" si="3"/>
        <v>4.6066762914187119E-2</v>
      </c>
    </row>
    <row r="124" spans="1:6" s="8" customFormat="1" ht="31.5" x14ac:dyDescent="0.2">
      <c r="A124" s="691"/>
      <c r="B124" s="685"/>
      <c r="C124" s="33" t="s">
        <v>631</v>
      </c>
      <c r="D124" s="24">
        <v>697.9</v>
      </c>
      <c r="E124" s="24">
        <v>18.46</v>
      </c>
      <c r="F124" s="34">
        <f t="shared" ref="F124" si="9">IF(E124=0,0,$E124/$D124)</f>
        <v>2.6450780914171086E-2</v>
      </c>
    </row>
    <row r="125" spans="1:6" s="8" customFormat="1" ht="31.5" x14ac:dyDescent="0.2">
      <c r="A125" s="690"/>
      <c r="B125" s="684"/>
      <c r="C125" s="33" t="s">
        <v>184</v>
      </c>
      <c r="D125" s="24">
        <v>0</v>
      </c>
      <c r="E125" s="24">
        <v>0</v>
      </c>
      <c r="F125" s="34">
        <f t="shared" si="2"/>
        <v>0</v>
      </c>
    </row>
    <row r="126" spans="1:6" s="8" customFormat="1" ht="15.75" x14ac:dyDescent="0.2">
      <c r="A126" s="690"/>
      <c r="B126" s="684"/>
      <c r="C126" s="33" t="s">
        <v>185</v>
      </c>
      <c r="D126" s="24">
        <v>0</v>
      </c>
      <c r="E126" s="24">
        <v>0</v>
      </c>
      <c r="F126" s="34">
        <f t="shared" si="2"/>
        <v>0</v>
      </c>
    </row>
    <row r="127" spans="1:6" s="8" customFormat="1" ht="15.75" x14ac:dyDescent="0.2">
      <c r="A127" s="692">
        <v>700</v>
      </c>
      <c r="B127" s="27"/>
      <c r="C127" s="27" t="s">
        <v>38</v>
      </c>
      <c r="D127" s="28">
        <f>D128</f>
        <v>1506545</v>
      </c>
      <c r="E127" s="28">
        <f>E128</f>
        <v>342325.67</v>
      </c>
      <c r="F127" s="29">
        <f t="shared" ref="F127:F136" si="10">IF(E127=0,0,$E127/$D127)</f>
        <v>0.2272256520714615</v>
      </c>
    </row>
    <row r="128" spans="1:6" s="8" customFormat="1" ht="31.5" x14ac:dyDescent="0.2">
      <c r="A128" s="690"/>
      <c r="B128" s="683">
        <v>70005</v>
      </c>
      <c r="C128" s="30" t="s">
        <v>40</v>
      </c>
      <c r="D128" s="31">
        <f>D129+D149+D150+D151+D152+D153</f>
        <v>1506545</v>
      </c>
      <c r="E128" s="31">
        <f>E129+E149+E150+E151+E152+E153</f>
        <v>342325.67</v>
      </c>
      <c r="F128" s="32">
        <f t="shared" si="10"/>
        <v>0.2272256520714615</v>
      </c>
    </row>
    <row r="129" spans="1:6" s="8" customFormat="1" ht="31.5" x14ac:dyDescent="0.2">
      <c r="A129" s="690"/>
      <c r="B129" s="684"/>
      <c r="C129" s="35" t="s">
        <v>189</v>
      </c>
      <c r="D129" s="36">
        <f>D130+D134</f>
        <v>1506545</v>
      </c>
      <c r="E129" s="36">
        <f>E130+E134</f>
        <v>342325.67</v>
      </c>
      <c r="F129" s="25">
        <f t="shared" si="10"/>
        <v>0.2272256520714615</v>
      </c>
    </row>
    <row r="130" spans="1:6" s="8" customFormat="1" ht="31.5" x14ac:dyDescent="0.2">
      <c r="A130" s="690"/>
      <c r="B130" s="684"/>
      <c r="C130" s="35" t="s">
        <v>179</v>
      </c>
      <c r="D130" s="36">
        <f>SUM(D131:D133)</f>
        <v>54157</v>
      </c>
      <c r="E130" s="36">
        <f>SUM(E131:E133)</f>
        <v>54157</v>
      </c>
      <c r="F130" s="25">
        <f t="shared" si="10"/>
        <v>1</v>
      </c>
    </row>
    <row r="131" spans="1:6" s="8" customFormat="1" ht="31.5" x14ac:dyDescent="0.2">
      <c r="A131" s="690"/>
      <c r="B131" s="684"/>
      <c r="C131" s="33" t="s">
        <v>192</v>
      </c>
      <c r="D131" s="36">
        <v>45267</v>
      </c>
      <c r="E131" s="36">
        <v>45267</v>
      </c>
      <c r="F131" s="25">
        <f t="shared" si="10"/>
        <v>1</v>
      </c>
    </row>
    <row r="132" spans="1:6" s="8" customFormat="1" ht="31.5" x14ac:dyDescent="0.2">
      <c r="A132" s="690"/>
      <c r="B132" s="684"/>
      <c r="C132" s="33" t="s">
        <v>194</v>
      </c>
      <c r="D132" s="36">
        <v>7781</v>
      </c>
      <c r="E132" s="36">
        <v>7781</v>
      </c>
      <c r="F132" s="25">
        <f t="shared" si="10"/>
        <v>1</v>
      </c>
    </row>
    <row r="133" spans="1:6" s="8" customFormat="1" ht="31.5" x14ac:dyDescent="0.2">
      <c r="A133" s="690"/>
      <c r="B133" s="684"/>
      <c r="C133" s="33" t="s">
        <v>195</v>
      </c>
      <c r="D133" s="36">
        <v>1109</v>
      </c>
      <c r="E133" s="36">
        <v>1109</v>
      </c>
      <c r="F133" s="25">
        <f t="shared" si="10"/>
        <v>1</v>
      </c>
    </row>
    <row r="134" spans="1:6" s="8" customFormat="1" ht="31.5" x14ac:dyDescent="0.2">
      <c r="A134" s="690"/>
      <c r="B134" s="684"/>
      <c r="C134" s="35" t="s">
        <v>180</v>
      </c>
      <c r="D134" s="36">
        <f>SUM(D135:D148)</f>
        <v>1452388</v>
      </c>
      <c r="E134" s="36">
        <f>SUM(E135:E148)</f>
        <v>288168.67</v>
      </c>
      <c r="F134" s="25">
        <f t="shared" si="10"/>
        <v>0.19841025263221673</v>
      </c>
    </row>
    <row r="135" spans="1:6" s="8" customFormat="1" ht="31.5" x14ac:dyDescent="0.2">
      <c r="A135" s="690"/>
      <c r="B135" s="684"/>
      <c r="C135" s="33" t="s">
        <v>197</v>
      </c>
      <c r="D135" s="36">
        <v>15000</v>
      </c>
      <c r="E135" s="36">
        <v>969.81</v>
      </c>
      <c r="F135" s="34">
        <f t="shared" si="10"/>
        <v>6.4654000000000003E-2</v>
      </c>
    </row>
    <row r="136" spans="1:6" s="8" customFormat="1" ht="15.75" x14ac:dyDescent="0.2">
      <c r="A136" s="690"/>
      <c r="B136" s="684"/>
      <c r="C136" s="33" t="s">
        <v>210</v>
      </c>
      <c r="D136" s="36">
        <v>17000</v>
      </c>
      <c r="E136" s="36">
        <v>14670.16</v>
      </c>
      <c r="F136" s="34">
        <f t="shared" si="10"/>
        <v>0.86295058823529414</v>
      </c>
    </row>
    <row r="137" spans="1:6" s="8" customFormat="1" ht="31.5" x14ac:dyDescent="0.2">
      <c r="A137" s="690"/>
      <c r="B137" s="684"/>
      <c r="C137" s="33" t="s">
        <v>198</v>
      </c>
      <c r="D137" s="36">
        <v>77677</v>
      </c>
      <c r="E137" s="36">
        <v>26459.13</v>
      </c>
      <c r="F137" s="34">
        <f t="shared" ref="F137:F153" si="11">IF(E137=0,0,$E137/$D137)</f>
        <v>0.34063017366788112</v>
      </c>
    </row>
    <row r="138" spans="1:6" s="8" customFormat="1" ht="15.75" x14ac:dyDescent="0.2">
      <c r="A138" s="690"/>
      <c r="B138" s="684"/>
      <c r="C138" s="33" t="s">
        <v>200</v>
      </c>
      <c r="D138" s="36">
        <v>210170</v>
      </c>
      <c r="E138" s="36">
        <v>131261.35999999999</v>
      </c>
      <c r="F138" s="34">
        <f t="shared" si="11"/>
        <v>0.624548508350383</v>
      </c>
    </row>
    <row r="139" spans="1:6" s="8" customFormat="1" ht="78.75" x14ac:dyDescent="0.25">
      <c r="A139" s="690"/>
      <c r="B139" s="684"/>
      <c r="C139" s="6" t="s">
        <v>281</v>
      </c>
      <c r="D139" s="24">
        <v>374130</v>
      </c>
      <c r="E139" s="24">
        <v>6100</v>
      </c>
      <c r="F139" s="34">
        <f t="shared" si="11"/>
        <v>1.6304493090636946E-2</v>
      </c>
    </row>
    <row r="140" spans="1:6" s="8" customFormat="1" ht="47.25" x14ac:dyDescent="0.2">
      <c r="A140" s="690"/>
      <c r="B140" s="684"/>
      <c r="C140" s="33" t="s">
        <v>211</v>
      </c>
      <c r="D140" s="36">
        <v>87598</v>
      </c>
      <c r="E140" s="36">
        <v>47260</v>
      </c>
      <c r="F140" s="34">
        <f t="shared" si="11"/>
        <v>0.53951003447567292</v>
      </c>
    </row>
    <row r="141" spans="1:6" s="8" customFormat="1" ht="63" x14ac:dyDescent="0.2">
      <c r="A141" s="690"/>
      <c r="B141" s="684"/>
      <c r="C141" s="33" t="s">
        <v>201</v>
      </c>
      <c r="D141" s="24">
        <v>1000</v>
      </c>
      <c r="E141" s="24">
        <v>0</v>
      </c>
      <c r="F141" s="34">
        <f t="shared" si="11"/>
        <v>0</v>
      </c>
    </row>
    <row r="142" spans="1:6" s="8" customFormat="1" ht="15.75" x14ac:dyDescent="0.2">
      <c r="A142" s="690"/>
      <c r="B142" s="684"/>
      <c r="C142" s="33" t="s">
        <v>203</v>
      </c>
      <c r="D142" s="36">
        <v>213500</v>
      </c>
      <c r="E142" s="36">
        <v>15954</v>
      </c>
      <c r="F142" s="34">
        <f t="shared" si="11"/>
        <v>7.4725995316159255E-2</v>
      </c>
    </row>
    <row r="143" spans="1:6" s="8" customFormat="1" ht="31.5" x14ac:dyDescent="0.2">
      <c r="A143" s="690"/>
      <c r="B143" s="684"/>
      <c r="C143" s="33" t="s">
        <v>212</v>
      </c>
      <c r="D143" s="36">
        <v>70310</v>
      </c>
      <c r="E143" s="36">
        <v>42945</v>
      </c>
      <c r="F143" s="25">
        <f t="shared" si="11"/>
        <v>0.61079505049068417</v>
      </c>
    </row>
    <row r="144" spans="1:6" s="8" customFormat="1" ht="47.25" x14ac:dyDescent="0.2">
      <c r="A144" s="690"/>
      <c r="B144" s="684"/>
      <c r="C144" s="33" t="s">
        <v>213</v>
      </c>
      <c r="D144" s="36">
        <v>2003</v>
      </c>
      <c r="E144" s="36">
        <v>981</v>
      </c>
      <c r="F144" s="34">
        <f t="shared" si="11"/>
        <v>0.48976535197204196</v>
      </c>
    </row>
    <row r="145" spans="1:6" s="8" customFormat="1" ht="47.25" x14ac:dyDescent="0.2">
      <c r="A145" s="690"/>
      <c r="B145" s="684"/>
      <c r="C145" s="33" t="s">
        <v>653</v>
      </c>
      <c r="D145" s="36">
        <v>100</v>
      </c>
      <c r="E145" s="36">
        <v>0</v>
      </c>
      <c r="F145" s="34">
        <f t="shared" si="11"/>
        <v>0</v>
      </c>
    </row>
    <row r="146" spans="1:6" s="8" customFormat="1" ht="15.75" x14ac:dyDescent="0.2">
      <c r="A146" s="690"/>
      <c r="B146" s="684"/>
      <c r="C146" s="33" t="s">
        <v>214</v>
      </c>
      <c r="D146" s="36">
        <v>100</v>
      </c>
      <c r="E146" s="36">
        <v>0</v>
      </c>
      <c r="F146" s="34">
        <f t="shared" si="11"/>
        <v>0</v>
      </c>
    </row>
    <row r="147" spans="1:6" s="8" customFormat="1" ht="47.25" x14ac:dyDescent="0.2">
      <c r="A147" s="690"/>
      <c r="B147" s="684"/>
      <c r="C147" s="33" t="s">
        <v>215</v>
      </c>
      <c r="D147" s="36">
        <v>380000</v>
      </c>
      <c r="E147" s="36">
        <v>0</v>
      </c>
      <c r="F147" s="25">
        <f t="shared" si="11"/>
        <v>0</v>
      </c>
    </row>
    <row r="148" spans="1:6" s="8" customFormat="1" ht="31.5" x14ac:dyDescent="0.2">
      <c r="A148" s="690"/>
      <c r="B148" s="684"/>
      <c r="C148" s="33" t="s">
        <v>216</v>
      </c>
      <c r="D148" s="36">
        <v>3800</v>
      </c>
      <c r="E148" s="36">
        <v>1568.21</v>
      </c>
      <c r="F148" s="25">
        <f t="shared" si="11"/>
        <v>0.41268684210526319</v>
      </c>
    </row>
    <row r="149" spans="1:6" s="8" customFormat="1" ht="15.75" x14ac:dyDescent="0.2">
      <c r="A149" s="690"/>
      <c r="B149" s="684"/>
      <c r="C149" s="35" t="s">
        <v>181</v>
      </c>
      <c r="D149" s="36">
        <v>0</v>
      </c>
      <c r="E149" s="36">
        <v>0</v>
      </c>
      <c r="F149" s="25">
        <f t="shared" si="11"/>
        <v>0</v>
      </c>
    </row>
    <row r="150" spans="1:6" s="8" customFormat="1" ht="31.5" x14ac:dyDescent="0.2">
      <c r="A150" s="690"/>
      <c r="B150" s="684"/>
      <c r="C150" s="35" t="s">
        <v>182</v>
      </c>
      <c r="D150" s="36">
        <v>0</v>
      </c>
      <c r="E150" s="36">
        <v>0</v>
      </c>
      <c r="F150" s="25">
        <f t="shared" si="11"/>
        <v>0</v>
      </c>
    </row>
    <row r="151" spans="1:6" s="8" customFormat="1" ht="126" x14ac:dyDescent="0.2">
      <c r="A151" s="690"/>
      <c r="B151" s="684"/>
      <c r="C151" s="35" t="s">
        <v>183</v>
      </c>
      <c r="D151" s="36">
        <v>0</v>
      </c>
      <c r="E151" s="36">
        <v>0</v>
      </c>
      <c r="F151" s="25">
        <f t="shared" si="11"/>
        <v>0</v>
      </c>
    </row>
    <row r="152" spans="1:6" s="8" customFormat="1" ht="31.5" x14ac:dyDescent="0.2">
      <c r="A152" s="690"/>
      <c r="B152" s="684"/>
      <c r="C152" s="35" t="s">
        <v>184</v>
      </c>
      <c r="D152" s="36">
        <v>0</v>
      </c>
      <c r="E152" s="36">
        <v>0</v>
      </c>
      <c r="F152" s="25">
        <f t="shared" si="11"/>
        <v>0</v>
      </c>
    </row>
    <row r="153" spans="1:6" s="8" customFormat="1" ht="15.75" x14ac:dyDescent="0.2">
      <c r="A153" s="693"/>
      <c r="B153" s="686"/>
      <c r="C153" s="35" t="s">
        <v>185</v>
      </c>
      <c r="D153" s="36">
        <v>0</v>
      </c>
      <c r="E153" s="36">
        <v>0</v>
      </c>
      <c r="F153" s="25">
        <f t="shared" si="11"/>
        <v>0</v>
      </c>
    </row>
    <row r="154" spans="1:6" s="8" customFormat="1" ht="15.75" x14ac:dyDescent="0.2">
      <c r="A154" s="692">
        <v>710</v>
      </c>
      <c r="B154" s="27"/>
      <c r="C154" s="27" t="s">
        <v>49</v>
      </c>
      <c r="D154" s="28">
        <f>D155+D178+D203</f>
        <v>2668682.15</v>
      </c>
      <c r="E154" s="28">
        <f>E155+E178+E203</f>
        <v>2535051.5499999998</v>
      </c>
      <c r="F154" s="29">
        <f t="shared" ref="F154:F202" si="12">IF(E154=0,0,$E154/$D154)</f>
        <v>0.94992637096178723</v>
      </c>
    </row>
    <row r="155" spans="1:6" s="8" customFormat="1" ht="31.5" x14ac:dyDescent="0.2">
      <c r="A155" s="690"/>
      <c r="B155" s="683">
        <v>71012</v>
      </c>
      <c r="C155" s="30" t="s">
        <v>377</v>
      </c>
      <c r="D155" s="31">
        <f>D156+D172+D173+D175+D176+D177</f>
        <v>2223282.15</v>
      </c>
      <c r="E155" s="31">
        <f>E156+E172+E173+E175+E176+E177</f>
        <v>2089653.5299999998</v>
      </c>
      <c r="F155" s="32">
        <f t="shared" si="12"/>
        <v>0.93989578875537672</v>
      </c>
    </row>
    <row r="156" spans="1:6" s="8" customFormat="1" ht="31.5" x14ac:dyDescent="0.2">
      <c r="A156" s="690"/>
      <c r="B156" s="684"/>
      <c r="C156" s="33" t="s">
        <v>189</v>
      </c>
      <c r="D156" s="24">
        <f>D157+D162</f>
        <v>2222232.15</v>
      </c>
      <c r="E156" s="24">
        <f>E157+E162</f>
        <v>2089353.5299999998</v>
      </c>
      <c r="F156" s="34">
        <f t="shared" si="12"/>
        <v>0.94020488813466219</v>
      </c>
    </row>
    <row r="157" spans="1:6" s="8" customFormat="1" ht="31.5" x14ac:dyDescent="0.2">
      <c r="A157" s="690"/>
      <c r="B157" s="684"/>
      <c r="C157" s="33" t="s">
        <v>179</v>
      </c>
      <c r="D157" s="24">
        <f>SUM(D158:D161)</f>
        <v>1331912.1599999999</v>
      </c>
      <c r="E157" s="24">
        <f>SUM(E158:E161)</f>
        <v>1306845.8599999999</v>
      </c>
      <c r="F157" s="34">
        <f t="shared" si="12"/>
        <v>0.98118021536795641</v>
      </c>
    </row>
    <row r="158" spans="1:6" s="8" customFormat="1" ht="31.5" x14ac:dyDescent="0.2">
      <c r="A158" s="690"/>
      <c r="B158" s="684"/>
      <c r="C158" s="33" t="s">
        <v>192</v>
      </c>
      <c r="D158" s="24">
        <v>1065004.1599999999</v>
      </c>
      <c r="E158" s="24">
        <v>1040517.34</v>
      </c>
      <c r="F158" s="34">
        <f t="shared" si="12"/>
        <v>0.9770077705611967</v>
      </c>
    </row>
    <row r="159" spans="1:6" s="8" customFormat="1" ht="31.5" x14ac:dyDescent="0.2">
      <c r="A159" s="690"/>
      <c r="B159" s="684"/>
      <c r="C159" s="33" t="s">
        <v>193</v>
      </c>
      <c r="D159" s="24">
        <v>62640</v>
      </c>
      <c r="E159" s="24">
        <v>62636.58</v>
      </c>
      <c r="F159" s="34">
        <f t="shared" si="12"/>
        <v>0.99994540229885065</v>
      </c>
    </row>
    <row r="160" spans="1:6" s="8" customFormat="1" ht="31.5" x14ac:dyDescent="0.2">
      <c r="A160" s="690"/>
      <c r="B160" s="684"/>
      <c r="C160" s="33" t="s">
        <v>194</v>
      </c>
      <c r="D160" s="24">
        <v>184796</v>
      </c>
      <c r="E160" s="24">
        <v>184470.25</v>
      </c>
      <c r="F160" s="34">
        <f t="shared" si="12"/>
        <v>0.99823724539492198</v>
      </c>
    </row>
    <row r="161" spans="1:6" s="8" customFormat="1" ht="31.5" x14ac:dyDescent="0.2">
      <c r="A161" s="690"/>
      <c r="B161" s="684"/>
      <c r="C161" s="33" t="s">
        <v>195</v>
      </c>
      <c r="D161" s="24">
        <v>19472</v>
      </c>
      <c r="E161" s="24">
        <v>19221.689999999999</v>
      </c>
      <c r="F161" s="34">
        <f t="shared" si="12"/>
        <v>0.98714513147082983</v>
      </c>
    </row>
    <row r="162" spans="1:6" s="8" customFormat="1" ht="31.5" x14ac:dyDescent="0.2">
      <c r="A162" s="690"/>
      <c r="B162" s="684"/>
      <c r="C162" s="33" t="s">
        <v>180</v>
      </c>
      <c r="D162" s="24">
        <f>SUM(D163:D171)</f>
        <v>890319.99</v>
      </c>
      <c r="E162" s="24">
        <f>SUM(E163:E171)</f>
        <v>782507.66999999993</v>
      </c>
      <c r="F162" s="34">
        <f t="shared" si="12"/>
        <v>0.8789060998169882</v>
      </c>
    </row>
    <row r="163" spans="1:6" s="8" customFormat="1" ht="31.5" x14ac:dyDescent="0.2">
      <c r="A163" s="690"/>
      <c r="B163" s="684"/>
      <c r="C163" s="33" t="s">
        <v>197</v>
      </c>
      <c r="D163" s="24">
        <v>98000</v>
      </c>
      <c r="E163" s="24">
        <v>61673.59</v>
      </c>
      <c r="F163" s="34">
        <f t="shared" si="12"/>
        <v>0.62932234693877542</v>
      </c>
    </row>
    <row r="164" spans="1:6" s="8" customFormat="1" ht="31.5" x14ac:dyDescent="0.2">
      <c r="A164" s="690"/>
      <c r="B164" s="684"/>
      <c r="C164" s="33" t="s">
        <v>198</v>
      </c>
      <c r="D164" s="24">
        <v>22546</v>
      </c>
      <c r="E164" s="24">
        <v>16813.759999999998</v>
      </c>
      <c r="F164" s="34">
        <f t="shared" si="12"/>
        <v>0.74575357047813351</v>
      </c>
    </row>
    <row r="165" spans="1:6" s="8" customFormat="1" ht="31.5" x14ac:dyDescent="0.2">
      <c r="A165" s="690"/>
      <c r="B165" s="684"/>
      <c r="C165" s="33" t="s">
        <v>199</v>
      </c>
      <c r="D165" s="24">
        <v>4000</v>
      </c>
      <c r="E165" s="24">
        <v>2365</v>
      </c>
      <c r="F165" s="34">
        <f t="shared" si="12"/>
        <v>0.59125000000000005</v>
      </c>
    </row>
    <row r="166" spans="1:6" s="8" customFormat="1" ht="15.75" x14ac:dyDescent="0.2">
      <c r="A166" s="690"/>
      <c r="B166" s="684"/>
      <c r="C166" s="33" t="s">
        <v>200</v>
      </c>
      <c r="D166" s="24">
        <v>728519.99</v>
      </c>
      <c r="E166" s="24">
        <v>674316.49</v>
      </c>
      <c r="F166" s="34">
        <f t="shared" si="12"/>
        <v>0.92559778627351053</v>
      </c>
    </row>
    <row r="167" spans="1:6" s="8" customFormat="1" ht="31.5" x14ac:dyDescent="0.2">
      <c r="A167" s="690"/>
      <c r="B167" s="684"/>
      <c r="C167" s="33" t="s">
        <v>366</v>
      </c>
      <c r="D167" s="24">
        <v>2900</v>
      </c>
      <c r="E167" s="24">
        <v>1920</v>
      </c>
      <c r="F167" s="34">
        <f t="shared" si="12"/>
        <v>0.66206896551724137</v>
      </c>
    </row>
    <row r="168" spans="1:6" s="8" customFormat="1" ht="31.5" x14ac:dyDescent="0.2">
      <c r="A168" s="690"/>
      <c r="B168" s="684"/>
      <c r="C168" s="33" t="s">
        <v>202</v>
      </c>
      <c r="D168" s="24">
        <v>1000</v>
      </c>
      <c r="E168" s="24">
        <v>0</v>
      </c>
      <c r="F168" s="34">
        <f t="shared" si="12"/>
        <v>0</v>
      </c>
    </row>
    <row r="169" spans="1:6" s="8" customFormat="1" ht="15.75" x14ac:dyDescent="0.2">
      <c r="A169" s="690"/>
      <c r="B169" s="684"/>
      <c r="C169" s="33" t="s">
        <v>203</v>
      </c>
      <c r="D169" s="36">
        <v>1000</v>
      </c>
      <c r="E169" s="36">
        <v>889</v>
      </c>
      <c r="F169" s="34">
        <f t="shared" si="12"/>
        <v>0.88900000000000001</v>
      </c>
    </row>
    <row r="170" spans="1:6" s="8" customFormat="1" ht="31.5" x14ac:dyDescent="0.2">
      <c r="A170" s="690"/>
      <c r="B170" s="684"/>
      <c r="C170" s="33" t="s">
        <v>204</v>
      </c>
      <c r="D170" s="24">
        <v>20354</v>
      </c>
      <c r="E170" s="24">
        <v>20353.830000000002</v>
      </c>
      <c r="F170" s="34">
        <f t="shared" si="12"/>
        <v>0.99999164783334982</v>
      </c>
    </row>
    <row r="171" spans="1:6" s="8" customFormat="1" ht="47.25" x14ac:dyDescent="0.2">
      <c r="A171" s="690"/>
      <c r="B171" s="684"/>
      <c r="C171" s="33" t="s">
        <v>206</v>
      </c>
      <c r="D171" s="24">
        <v>12000</v>
      </c>
      <c r="E171" s="24">
        <v>4176</v>
      </c>
      <c r="F171" s="34">
        <f t="shared" si="12"/>
        <v>0.34799999999999998</v>
      </c>
    </row>
    <row r="172" spans="1:6" s="8" customFormat="1" ht="15.75" x14ac:dyDescent="0.2">
      <c r="A172" s="690"/>
      <c r="B172" s="684"/>
      <c r="C172" s="33" t="s">
        <v>181</v>
      </c>
      <c r="D172" s="24">
        <v>0</v>
      </c>
      <c r="E172" s="24">
        <v>0</v>
      </c>
      <c r="F172" s="34">
        <f t="shared" si="12"/>
        <v>0</v>
      </c>
    </row>
    <row r="173" spans="1:6" s="8" customFormat="1" ht="31.5" x14ac:dyDescent="0.2">
      <c r="A173" s="690"/>
      <c r="B173" s="684"/>
      <c r="C173" s="33" t="s">
        <v>182</v>
      </c>
      <c r="D173" s="24">
        <f>D174</f>
        <v>1050</v>
      </c>
      <c r="E173" s="24">
        <f>E174</f>
        <v>300</v>
      </c>
      <c r="F173" s="34">
        <f t="shared" si="12"/>
        <v>0.2857142857142857</v>
      </c>
    </row>
    <row r="174" spans="1:6" s="8" customFormat="1" ht="31.5" x14ac:dyDescent="0.2">
      <c r="A174" s="690"/>
      <c r="B174" s="684"/>
      <c r="C174" s="33" t="s">
        <v>207</v>
      </c>
      <c r="D174" s="24">
        <v>1050</v>
      </c>
      <c r="E174" s="24">
        <v>300</v>
      </c>
      <c r="F174" s="34">
        <f t="shared" si="12"/>
        <v>0.2857142857142857</v>
      </c>
    </row>
    <row r="175" spans="1:6" s="8" customFormat="1" ht="126" x14ac:dyDescent="0.2">
      <c r="A175" s="690"/>
      <c r="B175" s="684"/>
      <c r="C175" s="33" t="s">
        <v>183</v>
      </c>
      <c r="D175" s="24">
        <v>0</v>
      </c>
      <c r="E175" s="24">
        <v>0</v>
      </c>
      <c r="F175" s="34">
        <f t="shared" si="12"/>
        <v>0</v>
      </c>
    </row>
    <row r="176" spans="1:6" s="8" customFormat="1" ht="31.5" x14ac:dyDescent="0.2">
      <c r="A176" s="690"/>
      <c r="B176" s="684"/>
      <c r="C176" s="33" t="s">
        <v>184</v>
      </c>
      <c r="D176" s="24">
        <v>0</v>
      </c>
      <c r="E176" s="24">
        <v>0</v>
      </c>
      <c r="F176" s="34">
        <f t="shared" si="12"/>
        <v>0</v>
      </c>
    </row>
    <row r="177" spans="1:6" s="8" customFormat="1" ht="15.75" x14ac:dyDescent="0.2">
      <c r="A177" s="690"/>
      <c r="B177" s="684"/>
      <c r="C177" s="33" t="s">
        <v>185</v>
      </c>
      <c r="D177" s="24">
        <v>0</v>
      </c>
      <c r="E177" s="24">
        <v>0</v>
      </c>
      <c r="F177" s="34">
        <f t="shared" si="12"/>
        <v>0</v>
      </c>
    </row>
    <row r="178" spans="1:6" s="8" customFormat="1" ht="15.75" x14ac:dyDescent="0.2">
      <c r="A178" s="690"/>
      <c r="B178" s="683">
        <v>71015</v>
      </c>
      <c r="C178" s="30" t="s">
        <v>52</v>
      </c>
      <c r="D178" s="31">
        <f>D179+D197+D198+D200+D201+D202</f>
        <v>433800</v>
      </c>
      <c r="E178" s="31">
        <f>E179+E197+E198+E200+E201+E202</f>
        <v>433798.01999999996</v>
      </c>
      <c r="F178" s="32">
        <f t="shared" si="12"/>
        <v>0.99999543568464722</v>
      </c>
    </row>
    <row r="179" spans="1:6" s="8" customFormat="1" ht="28.5" x14ac:dyDescent="0.2">
      <c r="A179" s="690"/>
      <c r="B179" s="684"/>
      <c r="C179" s="33" t="s">
        <v>654</v>
      </c>
      <c r="D179" s="24">
        <f>D180+D186</f>
        <v>429470</v>
      </c>
      <c r="E179" s="24">
        <f>E180+E186</f>
        <v>429468.01999999996</v>
      </c>
      <c r="F179" s="34">
        <f t="shared" si="12"/>
        <v>0.99999538966633283</v>
      </c>
    </row>
    <row r="180" spans="1:6" s="8" customFormat="1" ht="31.5" x14ac:dyDescent="0.2">
      <c r="A180" s="690"/>
      <c r="B180" s="684"/>
      <c r="C180" s="33" t="s">
        <v>179</v>
      </c>
      <c r="D180" s="24">
        <f>SUM(D181:D185)</f>
        <v>373235</v>
      </c>
      <c r="E180" s="24">
        <f>SUM(E181:E185)</f>
        <v>373234.97</v>
      </c>
      <c r="F180" s="34">
        <f t="shared" si="12"/>
        <v>0.999999919621686</v>
      </c>
    </row>
    <row r="181" spans="1:6" s="8" customFormat="1" ht="31.5" x14ac:dyDescent="0.2">
      <c r="A181" s="690"/>
      <c r="B181" s="684"/>
      <c r="C181" s="33" t="s">
        <v>192</v>
      </c>
      <c r="D181" s="24">
        <v>78000</v>
      </c>
      <c r="E181" s="24">
        <v>78000</v>
      </c>
      <c r="F181" s="34">
        <f t="shared" si="12"/>
        <v>1</v>
      </c>
    </row>
    <row r="182" spans="1:6" s="8" customFormat="1" ht="47.25" x14ac:dyDescent="0.2">
      <c r="A182" s="690"/>
      <c r="B182" s="684"/>
      <c r="C182" s="33" t="s">
        <v>224</v>
      </c>
      <c r="D182" s="24">
        <v>208817</v>
      </c>
      <c r="E182" s="24">
        <v>208817</v>
      </c>
      <c r="F182" s="34">
        <f t="shared" si="12"/>
        <v>1</v>
      </c>
    </row>
    <row r="183" spans="1:6" s="8" customFormat="1" ht="31.5" x14ac:dyDescent="0.2">
      <c r="A183" s="690"/>
      <c r="B183" s="684"/>
      <c r="C183" s="33" t="s">
        <v>193</v>
      </c>
      <c r="D183" s="24">
        <v>20350</v>
      </c>
      <c r="E183" s="24">
        <v>20349.97</v>
      </c>
      <c r="F183" s="34">
        <f t="shared" si="12"/>
        <v>0.99999852579852588</v>
      </c>
    </row>
    <row r="184" spans="1:6" s="8" customFormat="1" ht="31.5" x14ac:dyDescent="0.2">
      <c r="A184" s="690"/>
      <c r="B184" s="684"/>
      <c r="C184" s="33" t="s">
        <v>194</v>
      </c>
      <c r="D184" s="24">
        <v>57776</v>
      </c>
      <c r="E184" s="24">
        <v>57776</v>
      </c>
      <c r="F184" s="34">
        <f t="shared" si="12"/>
        <v>1</v>
      </c>
    </row>
    <row r="185" spans="1:6" s="8" customFormat="1" ht="31.5" x14ac:dyDescent="0.2">
      <c r="A185" s="690"/>
      <c r="B185" s="684"/>
      <c r="C185" s="33" t="s">
        <v>195</v>
      </c>
      <c r="D185" s="24">
        <v>8292</v>
      </c>
      <c r="E185" s="24">
        <v>8292</v>
      </c>
      <c r="F185" s="34">
        <f t="shared" si="12"/>
        <v>1</v>
      </c>
    </row>
    <row r="186" spans="1:6" s="8" customFormat="1" ht="31.5" x14ac:dyDescent="0.2">
      <c r="A186" s="690"/>
      <c r="B186" s="684"/>
      <c r="C186" s="33" t="s">
        <v>180</v>
      </c>
      <c r="D186" s="24">
        <f>SUM(D187:D196)</f>
        <v>56235</v>
      </c>
      <c r="E186" s="24">
        <f>SUM(E187:E196)</f>
        <v>56233.05</v>
      </c>
      <c r="F186" s="34">
        <f t="shared" si="12"/>
        <v>0.99996532408642314</v>
      </c>
    </row>
    <row r="187" spans="1:6" s="8" customFormat="1" ht="31.5" x14ac:dyDescent="0.2">
      <c r="A187" s="690"/>
      <c r="B187" s="684"/>
      <c r="C187" s="33" t="s">
        <v>197</v>
      </c>
      <c r="D187" s="24">
        <v>16537</v>
      </c>
      <c r="E187" s="24">
        <v>16537</v>
      </c>
      <c r="F187" s="34">
        <f t="shared" si="12"/>
        <v>1</v>
      </c>
    </row>
    <row r="188" spans="1:6" s="8" customFormat="1" ht="15.75" x14ac:dyDescent="0.2">
      <c r="A188" s="690"/>
      <c r="B188" s="684"/>
      <c r="C188" s="33" t="s">
        <v>210</v>
      </c>
      <c r="D188" s="24">
        <v>5521</v>
      </c>
      <c r="E188" s="24">
        <v>5520.68</v>
      </c>
      <c r="F188" s="34">
        <f t="shared" si="12"/>
        <v>0.99994203948560045</v>
      </c>
    </row>
    <row r="189" spans="1:6" s="8" customFormat="1" ht="15.75" x14ac:dyDescent="0.2">
      <c r="A189" s="690"/>
      <c r="B189" s="684"/>
      <c r="C189" s="33" t="s">
        <v>200</v>
      </c>
      <c r="D189" s="24">
        <v>19368</v>
      </c>
      <c r="E189" s="24">
        <v>19367.48</v>
      </c>
      <c r="F189" s="34">
        <f t="shared" si="12"/>
        <v>0.99997315159025191</v>
      </c>
    </row>
    <row r="190" spans="1:6" s="8" customFormat="1" ht="31.5" x14ac:dyDescent="0.2">
      <c r="A190" s="690"/>
      <c r="B190" s="684"/>
      <c r="C190" s="33" t="s">
        <v>366</v>
      </c>
      <c r="D190" s="24">
        <v>4249</v>
      </c>
      <c r="E190" s="24">
        <v>4248.21</v>
      </c>
      <c r="F190" s="34">
        <f t="shared" si="12"/>
        <v>0.99981407389974108</v>
      </c>
    </row>
    <row r="191" spans="1:6" s="8" customFormat="1" ht="31.5" x14ac:dyDescent="0.2">
      <c r="A191" s="690"/>
      <c r="B191" s="684"/>
      <c r="C191" s="33" t="s">
        <v>202</v>
      </c>
      <c r="D191" s="24">
        <v>60</v>
      </c>
      <c r="E191" s="24">
        <v>60</v>
      </c>
      <c r="F191" s="34">
        <f t="shared" si="12"/>
        <v>1</v>
      </c>
    </row>
    <row r="192" spans="1:6" s="8" customFormat="1" ht="15.75" x14ac:dyDescent="0.2">
      <c r="A192" s="690"/>
      <c r="B192" s="684"/>
      <c r="C192" s="33" t="s">
        <v>203</v>
      </c>
      <c r="D192" s="24">
        <v>2252</v>
      </c>
      <c r="E192" s="24">
        <v>2252</v>
      </c>
      <c r="F192" s="34">
        <f t="shared" si="12"/>
        <v>1</v>
      </c>
    </row>
    <row r="193" spans="1:6" s="8" customFormat="1" ht="31.5" x14ac:dyDescent="0.2">
      <c r="A193" s="690"/>
      <c r="B193" s="684"/>
      <c r="C193" s="33" t="s">
        <v>204</v>
      </c>
      <c r="D193" s="24">
        <v>7082</v>
      </c>
      <c r="E193" s="24">
        <v>7082</v>
      </c>
      <c r="F193" s="34">
        <f t="shared" si="12"/>
        <v>1</v>
      </c>
    </row>
    <row r="194" spans="1:6" s="8" customFormat="1" ht="47.25" x14ac:dyDescent="0.2">
      <c r="A194" s="690"/>
      <c r="B194" s="684"/>
      <c r="C194" s="33" t="s">
        <v>653</v>
      </c>
      <c r="D194" s="24">
        <v>416</v>
      </c>
      <c r="E194" s="24">
        <v>415.68</v>
      </c>
      <c r="F194" s="34">
        <f t="shared" si="12"/>
        <v>0.99923076923076926</v>
      </c>
    </row>
    <row r="195" spans="1:6" s="8" customFormat="1" ht="31.5" x14ac:dyDescent="0.2">
      <c r="A195" s="690"/>
      <c r="B195" s="684"/>
      <c r="C195" s="33" t="s">
        <v>225</v>
      </c>
      <c r="D195" s="24">
        <v>375</v>
      </c>
      <c r="E195" s="24">
        <v>375</v>
      </c>
      <c r="F195" s="34">
        <f t="shared" si="12"/>
        <v>1</v>
      </c>
    </row>
    <row r="196" spans="1:6" s="8" customFormat="1" ht="47.25" x14ac:dyDescent="0.2">
      <c r="A196" s="691"/>
      <c r="B196" s="685"/>
      <c r="C196" s="33" t="s">
        <v>206</v>
      </c>
      <c r="D196" s="24">
        <v>375</v>
      </c>
      <c r="E196" s="24">
        <v>375</v>
      </c>
      <c r="F196" s="34">
        <f t="shared" si="12"/>
        <v>1</v>
      </c>
    </row>
    <row r="197" spans="1:6" s="8" customFormat="1" ht="15.75" x14ac:dyDescent="0.2">
      <c r="A197" s="690"/>
      <c r="B197" s="684"/>
      <c r="C197" s="33" t="s">
        <v>181</v>
      </c>
      <c r="D197" s="24">
        <v>0</v>
      </c>
      <c r="E197" s="24">
        <v>0</v>
      </c>
      <c r="F197" s="34">
        <f t="shared" si="12"/>
        <v>0</v>
      </c>
    </row>
    <row r="198" spans="1:6" s="8" customFormat="1" ht="31.5" x14ac:dyDescent="0.2">
      <c r="A198" s="690"/>
      <c r="B198" s="684"/>
      <c r="C198" s="33" t="s">
        <v>182</v>
      </c>
      <c r="D198" s="24">
        <f>D199</f>
        <v>4330</v>
      </c>
      <c r="E198" s="24">
        <f>E199</f>
        <v>4330</v>
      </c>
      <c r="F198" s="34">
        <f t="shared" si="12"/>
        <v>1</v>
      </c>
    </row>
    <row r="199" spans="1:6" s="8" customFormat="1" ht="31.5" x14ac:dyDescent="0.2">
      <c r="A199" s="690"/>
      <c r="B199" s="684"/>
      <c r="C199" s="33" t="s">
        <v>207</v>
      </c>
      <c r="D199" s="24">
        <v>4330</v>
      </c>
      <c r="E199" s="24">
        <v>4330</v>
      </c>
      <c r="F199" s="34">
        <f t="shared" si="12"/>
        <v>1</v>
      </c>
    </row>
    <row r="200" spans="1:6" s="8" customFormat="1" ht="126" x14ac:dyDescent="0.2">
      <c r="A200" s="690"/>
      <c r="B200" s="684"/>
      <c r="C200" s="33" t="s">
        <v>183</v>
      </c>
      <c r="D200" s="24">
        <v>0</v>
      </c>
      <c r="E200" s="24">
        <v>0</v>
      </c>
      <c r="F200" s="34">
        <f t="shared" si="12"/>
        <v>0</v>
      </c>
    </row>
    <row r="201" spans="1:6" s="8" customFormat="1" ht="31.5" x14ac:dyDescent="0.2">
      <c r="A201" s="690"/>
      <c r="B201" s="684"/>
      <c r="C201" s="33" t="s">
        <v>184</v>
      </c>
      <c r="D201" s="24">
        <v>0</v>
      </c>
      <c r="E201" s="24">
        <v>0</v>
      </c>
      <c r="F201" s="34">
        <f t="shared" si="12"/>
        <v>0</v>
      </c>
    </row>
    <row r="202" spans="1:6" s="8" customFormat="1" ht="15.75" x14ac:dyDescent="0.2">
      <c r="A202" s="693"/>
      <c r="B202" s="686"/>
      <c r="C202" s="33" t="s">
        <v>185</v>
      </c>
      <c r="D202" s="24">
        <v>0</v>
      </c>
      <c r="E202" s="24">
        <v>0</v>
      </c>
      <c r="F202" s="34">
        <f t="shared" si="12"/>
        <v>0</v>
      </c>
    </row>
    <row r="203" spans="1:6" s="8" customFormat="1" ht="15.75" x14ac:dyDescent="0.2">
      <c r="A203" s="690"/>
      <c r="B203" s="683">
        <v>71095</v>
      </c>
      <c r="C203" s="30" t="s">
        <v>57</v>
      </c>
      <c r="D203" s="31">
        <f>D204+D211+D212+D213+D214</f>
        <v>11600</v>
      </c>
      <c r="E203" s="31">
        <f>E204+E210+E211+E212+E213+E214</f>
        <v>11600</v>
      </c>
      <c r="F203" s="32">
        <f>IF(E203=0,0,E203/D203)</f>
        <v>1</v>
      </c>
    </row>
    <row r="204" spans="1:6" s="8" customFormat="1" ht="31.5" x14ac:dyDescent="0.2">
      <c r="A204" s="690"/>
      <c r="B204" s="684"/>
      <c r="C204" s="33" t="s">
        <v>178</v>
      </c>
      <c r="D204" s="24">
        <f>D205+D209</f>
        <v>11600</v>
      </c>
      <c r="E204" s="24">
        <f>E205+E209</f>
        <v>11600</v>
      </c>
      <c r="F204" s="34">
        <f>IF(E204=0,0,$E204/$D204)</f>
        <v>1</v>
      </c>
    </row>
    <row r="205" spans="1:6" s="8" customFormat="1" ht="31.5" x14ac:dyDescent="0.2">
      <c r="A205" s="690"/>
      <c r="B205" s="684"/>
      <c r="C205" s="33" t="s">
        <v>179</v>
      </c>
      <c r="D205" s="24">
        <f>SUM(D206:D208)</f>
        <v>11600</v>
      </c>
      <c r="E205" s="24">
        <f>SUM(E206:E208)</f>
        <v>11600</v>
      </c>
      <c r="F205" s="34">
        <f>IF(E205=0,0,$E205/$D205)</f>
        <v>1</v>
      </c>
    </row>
    <row r="206" spans="1:6" s="8" customFormat="1" ht="31.5" x14ac:dyDescent="0.2">
      <c r="A206" s="691"/>
      <c r="B206" s="685"/>
      <c r="C206" s="33" t="s">
        <v>192</v>
      </c>
      <c r="D206" s="24">
        <v>9696</v>
      </c>
      <c r="E206" s="24">
        <v>9696</v>
      </c>
      <c r="F206" s="34">
        <f>IF(E206=0,0,$E206/$D206)</f>
        <v>1</v>
      </c>
    </row>
    <row r="207" spans="1:6" s="8" customFormat="1" ht="31.5" x14ac:dyDescent="0.2">
      <c r="A207" s="691"/>
      <c r="B207" s="685"/>
      <c r="C207" s="33" t="s">
        <v>194</v>
      </c>
      <c r="D207" s="24">
        <v>1667</v>
      </c>
      <c r="E207" s="24">
        <v>1667</v>
      </c>
      <c r="F207" s="34">
        <f>IF(E207=0,0,$E207/$D207)</f>
        <v>1</v>
      </c>
    </row>
    <row r="208" spans="1:6" s="8" customFormat="1" ht="31.5" x14ac:dyDescent="0.2">
      <c r="A208" s="691"/>
      <c r="B208" s="685"/>
      <c r="C208" s="33" t="s">
        <v>195</v>
      </c>
      <c r="D208" s="24">
        <v>237</v>
      </c>
      <c r="E208" s="24">
        <v>237</v>
      </c>
      <c r="F208" s="34">
        <f>IF(E208=0,0,$E208/$D208)</f>
        <v>1</v>
      </c>
    </row>
    <row r="209" spans="1:6" s="8" customFormat="1" ht="31.5" x14ac:dyDescent="0.2">
      <c r="A209" s="690"/>
      <c r="B209" s="684"/>
      <c r="C209" s="33" t="s">
        <v>180</v>
      </c>
      <c r="D209" s="24">
        <v>0</v>
      </c>
      <c r="E209" s="24">
        <v>0</v>
      </c>
      <c r="F209" s="34">
        <v>0</v>
      </c>
    </row>
    <row r="210" spans="1:6" s="8" customFormat="1" ht="15.75" x14ac:dyDescent="0.2">
      <c r="A210" s="690"/>
      <c r="B210" s="684"/>
      <c r="C210" s="33" t="s">
        <v>181</v>
      </c>
      <c r="D210" s="24">
        <v>0</v>
      </c>
      <c r="E210" s="24">
        <v>0</v>
      </c>
      <c r="F210" s="34">
        <f>IF(E210=0,0,$E210/$D210)</f>
        <v>0</v>
      </c>
    </row>
    <row r="211" spans="1:6" s="8" customFormat="1" ht="31.5" x14ac:dyDescent="0.2">
      <c r="A211" s="690"/>
      <c r="B211" s="684"/>
      <c r="C211" s="33" t="s">
        <v>182</v>
      </c>
      <c r="D211" s="24">
        <v>0</v>
      </c>
      <c r="E211" s="24">
        <v>0</v>
      </c>
      <c r="F211" s="34">
        <f>IF(E211=0,0,$E211/$D211)</f>
        <v>0</v>
      </c>
    </row>
    <row r="212" spans="1:6" s="8" customFormat="1" ht="126" x14ac:dyDescent="0.2">
      <c r="A212" s="690"/>
      <c r="B212" s="684"/>
      <c r="C212" s="35" t="s">
        <v>183</v>
      </c>
      <c r="D212" s="24">
        <v>0</v>
      </c>
      <c r="E212" s="36">
        <v>0</v>
      </c>
      <c r="F212" s="25">
        <v>0</v>
      </c>
    </row>
    <row r="213" spans="1:6" s="8" customFormat="1" ht="31.5" x14ac:dyDescent="0.2">
      <c r="A213" s="690"/>
      <c r="B213" s="684"/>
      <c r="C213" s="33" t="s">
        <v>184</v>
      </c>
      <c r="D213" s="24">
        <v>0</v>
      </c>
      <c r="E213" s="24">
        <v>0</v>
      </c>
      <c r="F213" s="34">
        <f>IF(E213=0,0,$E213/$D213)</f>
        <v>0</v>
      </c>
    </row>
    <row r="214" spans="1:6" s="8" customFormat="1" ht="15.75" x14ac:dyDescent="0.2">
      <c r="A214" s="690"/>
      <c r="B214" s="684"/>
      <c r="C214" s="33" t="s">
        <v>185</v>
      </c>
      <c r="D214" s="24">
        <v>0</v>
      </c>
      <c r="E214" s="24">
        <v>0</v>
      </c>
      <c r="F214" s="34">
        <f>IF(E214=0,0,$E214/$D214)</f>
        <v>0</v>
      </c>
    </row>
    <row r="215" spans="1:6" s="8" customFormat="1" ht="15.75" x14ac:dyDescent="0.2">
      <c r="A215" s="692">
        <v>750</v>
      </c>
      <c r="B215" s="27"/>
      <c r="C215" s="27" t="s">
        <v>59</v>
      </c>
      <c r="D215" s="28">
        <f>D216+D228+D241+D276+D293+D311</f>
        <v>11027078.34</v>
      </c>
      <c r="E215" s="28">
        <f>E216+E228+E241+E276+E293+E311</f>
        <v>10128249.32</v>
      </c>
      <c r="F215" s="29">
        <f t="shared" ref="F215:F270" si="13">IF(E215=0,0,$E215/$D215)</f>
        <v>0.91848892405710436</v>
      </c>
    </row>
    <row r="216" spans="1:6" s="8" customFormat="1" ht="15.75" x14ac:dyDescent="0.2">
      <c r="A216" s="690"/>
      <c r="B216" s="683">
        <v>75011</v>
      </c>
      <c r="C216" s="30" t="s">
        <v>61</v>
      </c>
      <c r="D216" s="31">
        <f>D217+D223+D224+D225+D226+D227</f>
        <v>20329</v>
      </c>
      <c r="E216" s="31">
        <f>E217+E223+E224+E225+E226+E227</f>
        <v>20329</v>
      </c>
      <c r="F216" s="32">
        <f t="shared" si="13"/>
        <v>1</v>
      </c>
    </row>
    <row r="217" spans="1:6" s="8" customFormat="1" ht="31.5" x14ac:dyDescent="0.2">
      <c r="A217" s="690"/>
      <c r="B217" s="684"/>
      <c r="C217" s="35" t="s">
        <v>189</v>
      </c>
      <c r="D217" s="36">
        <f>D218+D222</f>
        <v>20329</v>
      </c>
      <c r="E217" s="36">
        <f>E218+E222</f>
        <v>20329</v>
      </c>
      <c r="F217" s="25">
        <f t="shared" si="13"/>
        <v>1</v>
      </c>
    </row>
    <row r="218" spans="1:6" s="8" customFormat="1" ht="31.5" x14ac:dyDescent="0.2">
      <c r="A218" s="690"/>
      <c r="B218" s="684"/>
      <c r="C218" s="35" t="s">
        <v>179</v>
      </c>
      <c r="D218" s="36">
        <f>SUM(D219:D221)</f>
        <v>20329</v>
      </c>
      <c r="E218" s="36">
        <f>SUM(E219:E221)</f>
        <v>20329</v>
      </c>
      <c r="F218" s="25">
        <f t="shared" si="13"/>
        <v>1</v>
      </c>
    </row>
    <row r="219" spans="1:6" s="8" customFormat="1" ht="31.5" x14ac:dyDescent="0.2">
      <c r="A219" s="690"/>
      <c r="B219" s="684"/>
      <c r="C219" s="33" t="s">
        <v>192</v>
      </c>
      <c r="D219" s="36">
        <v>16991</v>
      </c>
      <c r="E219" s="36">
        <v>16991</v>
      </c>
      <c r="F219" s="25">
        <f t="shared" si="13"/>
        <v>1</v>
      </c>
    </row>
    <row r="220" spans="1:6" s="8" customFormat="1" ht="31.5" x14ac:dyDescent="0.2">
      <c r="A220" s="690"/>
      <c r="B220" s="684"/>
      <c r="C220" s="33" t="s">
        <v>194</v>
      </c>
      <c r="D220" s="36">
        <v>2921</v>
      </c>
      <c r="E220" s="36">
        <v>2921</v>
      </c>
      <c r="F220" s="25">
        <f t="shared" si="13"/>
        <v>1</v>
      </c>
    </row>
    <row r="221" spans="1:6" s="8" customFormat="1" ht="31.5" x14ac:dyDescent="0.2">
      <c r="A221" s="690"/>
      <c r="B221" s="684"/>
      <c r="C221" s="33" t="s">
        <v>195</v>
      </c>
      <c r="D221" s="36">
        <v>417</v>
      </c>
      <c r="E221" s="36">
        <v>417</v>
      </c>
      <c r="F221" s="25">
        <f t="shared" si="13"/>
        <v>1</v>
      </c>
    </row>
    <row r="222" spans="1:6" s="8" customFormat="1" ht="31.5" x14ac:dyDescent="0.2">
      <c r="A222" s="690"/>
      <c r="B222" s="684"/>
      <c r="C222" s="35" t="s">
        <v>180</v>
      </c>
      <c r="D222" s="36">
        <v>0</v>
      </c>
      <c r="E222" s="36">
        <v>0</v>
      </c>
      <c r="F222" s="25">
        <f t="shared" si="13"/>
        <v>0</v>
      </c>
    </row>
    <row r="223" spans="1:6" s="8" customFormat="1" ht="15.75" x14ac:dyDescent="0.2">
      <c r="A223" s="690"/>
      <c r="B223" s="684"/>
      <c r="C223" s="35" t="s">
        <v>181</v>
      </c>
      <c r="D223" s="36">
        <v>0</v>
      </c>
      <c r="E223" s="36">
        <v>0</v>
      </c>
      <c r="F223" s="25">
        <f t="shared" si="13"/>
        <v>0</v>
      </c>
    </row>
    <row r="224" spans="1:6" s="8" customFormat="1" ht="31.5" x14ac:dyDescent="0.2">
      <c r="A224" s="690"/>
      <c r="B224" s="684"/>
      <c r="C224" s="35" t="s">
        <v>182</v>
      </c>
      <c r="D224" s="36">
        <v>0</v>
      </c>
      <c r="E224" s="36">
        <v>0</v>
      </c>
      <c r="F224" s="25">
        <f t="shared" si="13"/>
        <v>0</v>
      </c>
    </row>
    <row r="225" spans="1:6" s="8" customFormat="1" ht="126" x14ac:dyDescent="0.2">
      <c r="A225" s="690"/>
      <c r="B225" s="684"/>
      <c r="C225" s="35" t="s">
        <v>183</v>
      </c>
      <c r="D225" s="36">
        <v>0</v>
      </c>
      <c r="E225" s="36">
        <v>0</v>
      </c>
      <c r="F225" s="25">
        <f t="shared" si="13"/>
        <v>0</v>
      </c>
    </row>
    <row r="226" spans="1:6" s="8" customFormat="1" ht="31.5" x14ac:dyDescent="0.2">
      <c r="A226" s="690"/>
      <c r="B226" s="684"/>
      <c r="C226" s="35" t="s">
        <v>184</v>
      </c>
      <c r="D226" s="36">
        <v>0</v>
      </c>
      <c r="E226" s="36">
        <v>0</v>
      </c>
      <c r="F226" s="25">
        <f t="shared" si="13"/>
        <v>0</v>
      </c>
    </row>
    <row r="227" spans="1:6" s="8" customFormat="1" ht="15.75" x14ac:dyDescent="0.2">
      <c r="A227" s="690"/>
      <c r="B227" s="686"/>
      <c r="C227" s="35" t="s">
        <v>185</v>
      </c>
      <c r="D227" s="36">
        <v>0</v>
      </c>
      <c r="E227" s="36">
        <v>0</v>
      </c>
      <c r="F227" s="25">
        <f t="shared" si="13"/>
        <v>0</v>
      </c>
    </row>
    <row r="228" spans="1:6" s="8" customFormat="1" ht="15.75" x14ac:dyDescent="0.2">
      <c r="A228" s="690"/>
      <c r="B228" s="683">
        <v>75019</v>
      </c>
      <c r="C228" s="30" t="s">
        <v>226</v>
      </c>
      <c r="D228" s="31">
        <f>D229+D236</f>
        <v>418000</v>
      </c>
      <c r="E228" s="31">
        <f>E229+E236</f>
        <v>344699.14</v>
      </c>
      <c r="F228" s="32">
        <f t="shared" si="13"/>
        <v>0.82463909090909093</v>
      </c>
    </row>
    <row r="229" spans="1:6" s="8" customFormat="1" ht="31.5" x14ac:dyDescent="0.2">
      <c r="A229" s="690"/>
      <c r="B229" s="684"/>
      <c r="C229" s="33" t="s">
        <v>189</v>
      </c>
      <c r="D229" s="24">
        <f>D230+D232</f>
        <v>80500</v>
      </c>
      <c r="E229" s="24">
        <f>E230+E232</f>
        <v>56081.75</v>
      </c>
      <c r="F229" s="34">
        <f t="shared" si="13"/>
        <v>0.69666770186335403</v>
      </c>
    </row>
    <row r="230" spans="1:6" s="8" customFormat="1" ht="31.5" x14ac:dyDescent="0.2">
      <c r="A230" s="690"/>
      <c r="B230" s="684"/>
      <c r="C230" s="33" t="s">
        <v>179</v>
      </c>
      <c r="D230" s="24">
        <f>D231</f>
        <v>1000</v>
      </c>
      <c r="E230" s="24">
        <f>E231</f>
        <v>0</v>
      </c>
      <c r="F230" s="34">
        <f t="shared" si="13"/>
        <v>0</v>
      </c>
    </row>
    <row r="231" spans="1:6" s="8" customFormat="1" ht="31.5" x14ac:dyDescent="0.2">
      <c r="A231" s="690"/>
      <c r="B231" s="684"/>
      <c r="C231" s="33" t="s">
        <v>196</v>
      </c>
      <c r="D231" s="36">
        <v>1000</v>
      </c>
      <c r="E231" s="36">
        <v>0</v>
      </c>
      <c r="F231" s="25">
        <f t="shared" si="13"/>
        <v>0</v>
      </c>
    </row>
    <row r="232" spans="1:6" s="8" customFormat="1" ht="31.5" x14ac:dyDescent="0.2">
      <c r="A232" s="690"/>
      <c r="B232" s="684"/>
      <c r="C232" s="33" t="s">
        <v>180</v>
      </c>
      <c r="D232" s="24">
        <f>SUM(D233:D234)</f>
        <v>79500</v>
      </c>
      <c r="E232" s="24">
        <f>SUM(E233:E234)</f>
        <v>56081.75</v>
      </c>
      <c r="F232" s="34">
        <f t="shared" si="13"/>
        <v>0.70543081761006288</v>
      </c>
    </row>
    <row r="233" spans="1:6" s="8" customFormat="1" ht="31.5" x14ac:dyDescent="0.2">
      <c r="A233" s="690"/>
      <c r="B233" s="684"/>
      <c r="C233" s="33" t="s">
        <v>197</v>
      </c>
      <c r="D233" s="24">
        <v>9500</v>
      </c>
      <c r="E233" s="24">
        <v>4049.2</v>
      </c>
      <c r="F233" s="34">
        <f t="shared" si="13"/>
        <v>0.42623157894736841</v>
      </c>
    </row>
    <row r="234" spans="1:6" s="8" customFormat="1" ht="15.75" x14ac:dyDescent="0.2">
      <c r="A234" s="690"/>
      <c r="B234" s="684"/>
      <c r="C234" s="33" t="s">
        <v>200</v>
      </c>
      <c r="D234" s="24">
        <v>70000</v>
      </c>
      <c r="E234" s="24">
        <v>52032.55</v>
      </c>
      <c r="F234" s="34">
        <f t="shared" si="13"/>
        <v>0.74332214285714293</v>
      </c>
    </row>
    <row r="235" spans="1:6" s="8" customFormat="1" ht="15.75" x14ac:dyDescent="0.2">
      <c r="A235" s="690"/>
      <c r="B235" s="684"/>
      <c r="C235" s="33" t="s">
        <v>181</v>
      </c>
      <c r="D235" s="24">
        <v>0</v>
      </c>
      <c r="E235" s="24">
        <v>0</v>
      </c>
      <c r="F235" s="34">
        <f t="shared" si="13"/>
        <v>0</v>
      </c>
    </row>
    <row r="236" spans="1:6" s="8" customFormat="1" ht="31.5" x14ac:dyDescent="0.2">
      <c r="A236" s="690"/>
      <c r="B236" s="684"/>
      <c r="C236" s="33" t="s">
        <v>182</v>
      </c>
      <c r="D236" s="24">
        <f>D237</f>
        <v>337500</v>
      </c>
      <c r="E236" s="24">
        <f>E237</f>
        <v>288617.39</v>
      </c>
      <c r="F236" s="34">
        <f t="shared" si="13"/>
        <v>0.8551626370370371</v>
      </c>
    </row>
    <row r="237" spans="1:6" s="8" customFormat="1" ht="31.5" x14ac:dyDescent="0.2">
      <c r="A237" s="690"/>
      <c r="B237" s="684"/>
      <c r="C237" s="33" t="s">
        <v>190</v>
      </c>
      <c r="D237" s="24">
        <v>337500</v>
      </c>
      <c r="E237" s="24">
        <v>288617.39</v>
      </c>
      <c r="F237" s="34">
        <f t="shared" si="13"/>
        <v>0.8551626370370371</v>
      </c>
    </row>
    <row r="238" spans="1:6" s="8" customFormat="1" ht="126" x14ac:dyDescent="0.2">
      <c r="A238" s="690"/>
      <c r="B238" s="684"/>
      <c r="C238" s="33" t="s">
        <v>183</v>
      </c>
      <c r="D238" s="24">
        <v>0</v>
      </c>
      <c r="E238" s="24">
        <v>0</v>
      </c>
      <c r="F238" s="34">
        <f t="shared" si="13"/>
        <v>0</v>
      </c>
    </row>
    <row r="239" spans="1:6" s="8" customFormat="1" ht="31.5" x14ac:dyDescent="0.2">
      <c r="A239" s="690"/>
      <c r="B239" s="684"/>
      <c r="C239" s="33" t="s">
        <v>184</v>
      </c>
      <c r="D239" s="24">
        <v>0</v>
      </c>
      <c r="E239" s="24">
        <v>0</v>
      </c>
      <c r="F239" s="34">
        <f t="shared" si="13"/>
        <v>0</v>
      </c>
    </row>
    <row r="240" spans="1:6" s="8" customFormat="1" ht="15.75" x14ac:dyDescent="0.2">
      <c r="A240" s="690"/>
      <c r="B240" s="686"/>
      <c r="C240" s="33" t="s">
        <v>185</v>
      </c>
      <c r="D240" s="24">
        <v>0</v>
      </c>
      <c r="E240" s="24">
        <v>0</v>
      </c>
      <c r="F240" s="34">
        <f t="shared" si="13"/>
        <v>0</v>
      </c>
    </row>
    <row r="241" spans="1:6" s="8" customFormat="1" ht="15.75" x14ac:dyDescent="0.2">
      <c r="A241" s="690"/>
      <c r="B241" s="683">
        <v>75020</v>
      </c>
      <c r="C241" s="30" t="s">
        <v>63</v>
      </c>
      <c r="D241" s="31">
        <f>D242+D269+D270+D273+D274+D275</f>
        <v>10341796</v>
      </c>
      <c r="E241" s="31">
        <f>E242+E269+E270+E273+E274+E275</f>
        <v>9538060.4399999995</v>
      </c>
      <c r="F241" s="32">
        <f t="shared" si="13"/>
        <v>0.92228278724507806</v>
      </c>
    </row>
    <row r="242" spans="1:6" s="8" customFormat="1" ht="31.5" x14ac:dyDescent="0.2">
      <c r="A242" s="690"/>
      <c r="B242" s="684"/>
      <c r="C242" s="33" t="s">
        <v>189</v>
      </c>
      <c r="D242" s="24">
        <f>D243+D249</f>
        <v>10333607</v>
      </c>
      <c r="E242" s="24">
        <f>E243+E249</f>
        <v>9532525.4399999995</v>
      </c>
      <c r="F242" s="34">
        <f t="shared" si="13"/>
        <v>0.92247803114633642</v>
      </c>
    </row>
    <row r="243" spans="1:6" s="8" customFormat="1" ht="31.5" x14ac:dyDescent="0.2">
      <c r="A243" s="690"/>
      <c r="B243" s="684"/>
      <c r="C243" s="33" t="s">
        <v>179</v>
      </c>
      <c r="D243" s="24">
        <f>SUM(D244:D248)</f>
        <v>8593780</v>
      </c>
      <c r="E243" s="24">
        <f>SUM(E244:E248)</f>
        <v>8144633.46</v>
      </c>
      <c r="F243" s="34">
        <f t="shared" si="13"/>
        <v>0.94773585779482372</v>
      </c>
    </row>
    <row r="244" spans="1:6" s="8" customFormat="1" ht="31.5" x14ac:dyDescent="0.2">
      <c r="A244" s="690"/>
      <c r="B244" s="684"/>
      <c r="C244" s="33" t="s">
        <v>192</v>
      </c>
      <c r="D244" s="24">
        <v>6692600</v>
      </c>
      <c r="E244" s="24">
        <v>6364210.4100000001</v>
      </c>
      <c r="F244" s="34">
        <f t="shared" si="13"/>
        <v>0.9509324343304546</v>
      </c>
    </row>
    <row r="245" spans="1:6" s="8" customFormat="1" ht="31.5" x14ac:dyDescent="0.2">
      <c r="A245" s="690"/>
      <c r="B245" s="684"/>
      <c r="C245" s="33" t="s">
        <v>193</v>
      </c>
      <c r="D245" s="24">
        <v>522000</v>
      </c>
      <c r="E245" s="24">
        <v>501131.83</v>
      </c>
      <c r="F245" s="34">
        <f t="shared" si="13"/>
        <v>0.96002266283524906</v>
      </c>
    </row>
    <row r="246" spans="1:6" s="8" customFormat="1" ht="31.5" x14ac:dyDescent="0.2">
      <c r="A246" s="690"/>
      <c r="B246" s="684"/>
      <c r="C246" s="33" t="s">
        <v>194</v>
      </c>
      <c r="D246" s="24">
        <v>1172120</v>
      </c>
      <c r="E246" s="24">
        <v>1133970.76</v>
      </c>
      <c r="F246" s="34">
        <f t="shared" si="13"/>
        <v>0.96745278640412247</v>
      </c>
    </row>
    <row r="247" spans="1:6" s="8" customFormat="1" ht="31.5" x14ac:dyDescent="0.2">
      <c r="A247" s="690"/>
      <c r="B247" s="684"/>
      <c r="C247" s="33" t="s">
        <v>195</v>
      </c>
      <c r="D247" s="24">
        <v>167060</v>
      </c>
      <c r="E247" s="24">
        <v>115374.69</v>
      </c>
      <c r="F247" s="34">
        <f t="shared" si="13"/>
        <v>0.69061828085717702</v>
      </c>
    </row>
    <row r="248" spans="1:6" s="8" customFormat="1" ht="31.5" x14ac:dyDescent="0.2">
      <c r="A248" s="690"/>
      <c r="B248" s="684"/>
      <c r="C248" s="33" t="s">
        <v>196</v>
      </c>
      <c r="D248" s="36">
        <v>40000</v>
      </c>
      <c r="E248" s="36">
        <v>29945.77</v>
      </c>
      <c r="F248" s="25">
        <f t="shared" si="13"/>
        <v>0.74864425000000001</v>
      </c>
    </row>
    <row r="249" spans="1:6" s="8" customFormat="1" ht="31.5" x14ac:dyDescent="0.2">
      <c r="A249" s="690"/>
      <c r="B249" s="684"/>
      <c r="C249" s="33" t="s">
        <v>180</v>
      </c>
      <c r="D249" s="24">
        <f>SUM(D250:D268)</f>
        <v>1739827</v>
      </c>
      <c r="E249" s="24">
        <f>SUM(E250:E268)</f>
        <v>1387891.98</v>
      </c>
      <c r="F249" s="34">
        <f t="shared" si="13"/>
        <v>0.79771838234491133</v>
      </c>
    </row>
    <row r="250" spans="1:6" s="8" customFormat="1" ht="47.25" x14ac:dyDescent="0.2">
      <c r="A250" s="691"/>
      <c r="B250" s="685"/>
      <c r="C250" s="33" t="s">
        <v>227</v>
      </c>
      <c r="D250" s="36">
        <v>6577</v>
      </c>
      <c r="E250" s="36">
        <v>0</v>
      </c>
      <c r="F250" s="25">
        <f>IF(E250=0,0,$E250/$D250)</f>
        <v>0</v>
      </c>
    </row>
    <row r="251" spans="1:6" s="8" customFormat="1" ht="31.5" x14ac:dyDescent="0.2">
      <c r="A251" s="690"/>
      <c r="B251" s="684"/>
      <c r="C251" s="33" t="s">
        <v>197</v>
      </c>
      <c r="D251" s="24">
        <v>362161</v>
      </c>
      <c r="E251" s="24">
        <v>338558.01</v>
      </c>
      <c r="F251" s="34">
        <f t="shared" si="13"/>
        <v>0.93482735578927612</v>
      </c>
    </row>
    <row r="252" spans="1:6" s="8" customFormat="1" ht="31.5" x14ac:dyDescent="0.2">
      <c r="A252" s="690"/>
      <c r="B252" s="684"/>
      <c r="C252" s="33" t="s">
        <v>243</v>
      </c>
      <c r="D252" s="24">
        <v>8000</v>
      </c>
      <c r="E252" s="24">
        <v>6435.62</v>
      </c>
      <c r="F252" s="34">
        <f t="shared" si="13"/>
        <v>0.80445250000000001</v>
      </c>
    </row>
    <row r="253" spans="1:6" s="8" customFormat="1" ht="15.75" x14ac:dyDescent="0.2">
      <c r="A253" s="690"/>
      <c r="B253" s="684"/>
      <c r="C253" s="33" t="s">
        <v>210</v>
      </c>
      <c r="D253" s="24">
        <v>310000</v>
      </c>
      <c r="E253" s="24">
        <v>208530.66</v>
      </c>
      <c r="F253" s="34">
        <f t="shared" si="13"/>
        <v>0.67267954838709676</v>
      </c>
    </row>
    <row r="254" spans="1:6" s="8" customFormat="1" ht="31.5" x14ac:dyDescent="0.2">
      <c r="A254" s="690"/>
      <c r="B254" s="684"/>
      <c r="C254" s="33" t="s">
        <v>198</v>
      </c>
      <c r="D254" s="24">
        <v>30500</v>
      </c>
      <c r="E254" s="24">
        <v>20349.12</v>
      </c>
      <c r="F254" s="34">
        <f t="shared" si="13"/>
        <v>0.66718426229508199</v>
      </c>
    </row>
    <row r="255" spans="1:6" s="8" customFormat="1" ht="31.5" x14ac:dyDescent="0.2">
      <c r="A255" s="690"/>
      <c r="B255" s="684"/>
      <c r="C255" s="33" t="s">
        <v>199</v>
      </c>
      <c r="D255" s="24">
        <v>20000</v>
      </c>
      <c r="E255" s="24">
        <v>13459</v>
      </c>
      <c r="F255" s="34">
        <f t="shared" si="13"/>
        <v>0.67295000000000005</v>
      </c>
    </row>
    <row r="256" spans="1:6" s="8" customFormat="1" ht="15.75" x14ac:dyDescent="0.2">
      <c r="A256" s="690"/>
      <c r="B256" s="684"/>
      <c r="C256" s="33" t="s">
        <v>200</v>
      </c>
      <c r="D256" s="24">
        <v>581273</v>
      </c>
      <c r="E256" s="24">
        <v>472960.95</v>
      </c>
      <c r="F256" s="34">
        <f t="shared" si="13"/>
        <v>0.81366406146509473</v>
      </c>
    </row>
    <row r="257" spans="1:6" s="8" customFormat="1" ht="31.5" x14ac:dyDescent="0.2">
      <c r="A257" s="690"/>
      <c r="B257" s="684"/>
      <c r="C257" s="33" t="s">
        <v>366</v>
      </c>
      <c r="D257" s="24">
        <v>28600</v>
      </c>
      <c r="E257" s="24">
        <v>25852.639999999999</v>
      </c>
      <c r="F257" s="34">
        <f t="shared" si="13"/>
        <v>0.90393846153846147</v>
      </c>
    </row>
    <row r="258" spans="1:6" s="8" customFormat="1" ht="47.25" x14ac:dyDescent="0.2">
      <c r="A258" s="690"/>
      <c r="B258" s="684"/>
      <c r="C258" s="33" t="s">
        <v>211</v>
      </c>
      <c r="D258" s="24">
        <v>7880</v>
      </c>
      <c r="E258" s="24">
        <v>4920</v>
      </c>
      <c r="F258" s="34">
        <f t="shared" si="13"/>
        <v>0.62436548223350252</v>
      </c>
    </row>
    <row r="259" spans="1:6" s="8" customFormat="1" ht="31.5" x14ac:dyDescent="0.2">
      <c r="A259" s="690"/>
      <c r="B259" s="684"/>
      <c r="C259" s="33" t="s">
        <v>202</v>
      </c>
      <c r="D259" s="24">
        <v>31882</v>
      </c>
      <c r="E259" s="24">
        <v>30285.94</v>
      </c>
      <c r="F259" s="34">
        <f t="shared" si="13"/>
        <v>0.94993852330468598</v>
      </c>
    </row>
    <row r="260" spans="1:6" s="8" customFormat="1" ht="31.5" x14ac:dyDescent="0.2">
      <c r="A260" s="690"/>
      <c r="B260" s="684"/>
      <c r="C260" s="33" t="s">
        <v>229</v>
      </c>
      <c r="D260" s="24">
        <v>5000</v>
      </c>
      <c r="E260" s="24">
        <v>1778.9</v>
      </c>
      <c r="F260" s="34">
        <f t="shared" si="13"/>
        <v>0.35578000000000004</v>
      </c>
    </row>
    <row r="261" spans="1:6" s="8" customFormat="1" ht="15.75" x14ac:dyDescent="0.2">
      <c r="A261" s="690"/>
      <c r="B261" s="684"/>
      <c r="C261" s="33" t="s">
        <v>203</v>
      </c>
      <c r="D261" s="24">
        <v>18000</v>
      </c>
      <c r="E261" s="24">
        <v>9538</v>
      </c>
      <c r="F261" s="34">
        <f t="shared" si="13"/>
        <v>0.52988888888888885</v>
      </c>
    </row>
    <row r="262" spans="1:6" s="8" customFormat="1" ht="31.5" x14ac:dyDescent="0.2">
      <c r="A262" s="690"/>
      <c r="B262" s="684"/>
      <c r="C262" s="33" t="s">
        <v>204</v>
      </c>
      <c r="D262" s="24">
        <v>167103</v>
      </c>
      <c r="E262" s="24">
        <v>167103</v>
      </c>
      <c r="F262" s="34">
        <f t="shared" si="13"/>
        <v>1</v>
      </c>
    </row>
    <row r="263" spans="1:6" s="8" customFormat="1" ht="31.5" x14ac:dyDescent="0.2">
      <c r="A263" s="690"/>
      <c r="B263" s="684"/>
      <c r="C263" s="33" t="s">
        <v>205</v>
      </c>
      <c r="D263" s="36">
        <v>500</v>
      </c>
      <c r="E263" s="36">
        <v>0</v>
      </c>
      <c r="F263" s="25">
        <f t="shared" si="13"/>
        <v>0</v>
      </c>
    </row>
    <row r="264" spans="1:6" s="8" customFormat="1" ht="47.25" x14ac:dyDescent="0.2">
      <c r="A264" s="690"/>
      <c r="B264" s="684"/>
      <c r="C264" s="33" t="s">
        <v>230</v>
      </c>
      <c r="D264" s="24">
        <v>11000</v>
      </c>
      <c r="E264" s="24">
        <v>7430.28</v>
      </c>
      <c r="F264" s="34">
        <f t="shared" si="13"/>
        <v>0.67547999999999997</v>
      </c>
    </row>
    <row r="265" spans="1:6" s="8" customFormat="1" ht="31.5" x14ac:dyDescent="0.2">
      <c r="A265" s="690"/>
      <c r="B265" s="684"/>
      <c r="C265" s="33" t="s">
        <v>231</v>
      </c>
      <c r="D265" s="24">
        <v>70000</v>
      </c>
      <c r="E265" s="24">
        <v>52779.86</v>
      </c>
      <c r="F265" s="34">
        <f t="shared" si="13"/>
        <v>0.75399800000000006</v>
      </c>
    </row>
    <row r="266" spans="1:6" s="8" customFormat="1" ht="15.75" x14ac:dyDescent="0.2">
      <c r="A266" s="691"/>
      <c r="B266" s="685"/>
      <c r="C266" s="33" t="s">
        <v>214</v>
      </c>
      <c r="D266" s="36">
        <v>631</v>
      </c>
      <c r="E266" s="36">
        <v>631</v>
      </c>
      <c r="F266" s="34">
        <f t="shared" si="13"/>
        <v>1</v>
      </c>
    </row>
    <row r="267" spans="1:6" s="8" customFormat="1" ht="31.5" x14ac:dyDescent="0.2">
      <c r="A267" s="690"/>
      <c r="B267" s="684"/>
      <c r="C267" s="33" t="s">
        <v>216</v>
      </c>
      <c r="D267" s="24">
        <v>3000</v>
      </c>
      <c r="E267" s="24">
        <v>983</v>
      </c>
      <c r="F267" s="34">
        <f t="shared" si="13"/>
        <v>0.32766666666666666</v>
      </c>
    </row>
    <row r="268" spans="1:6" s="8" customFormat="1" ht="47.25" x14ac:dyDescent="0.2">
      <c r="A268" s="690"/>
      <c r="B268" s="684"/>
      <c r="C268" s="33" t="s">
        <v>206</v>
      </c>
      <c r="D268" s="24">
        <v>77720</v>
      </c>
      <c r="E268" s="24">
        <v>26296</v>
      </c>
      <c r="F268" s="34">
        <f t="shared" si="13"/>
        <v>0.33834276891405046</v>
      </c>
    </row>
    <row r="269" spans="1:6" s="8" customFormat="1" ht="15.75" x14ac:dyDescent="0.2">
      <c r="A269" s="690"/>
      <c r="B269" s="684"/>
      <c r="C269" s="33" t="s">
        <v>181</v>
      </c>
      <c r="D269" s="24">
        <v>0</v>
      </c>
      <c r="E269" s="24">
        <v>0</v>
      </c>
      <c r="F269" s="34">
        <f t="shared" si="13"/>
        <v>0</v>
      </c>
    </row>
    <row r="270" spans="1:6" s="8" customFormat="1" ht="31.5" x14ac:dyDescent="0.2">
      <c r="A270" s="690"/>
      <c r="B270" s="684"/>
      <c r="C270" s="33" t="s">
        <v>182</v>
      </c>
      <c r="D270" s="24">
        <f>SUM(D271:D272)</f>
        <v>8189</v>
      </c>
      <c r="E270" s="24">
        <f>SUM(E271:E272)</f>
        <v>5535</v>
      </c>
      <c r="F270" s="34">
        <f t="shared" si="13"/>
        <v>0.67590670411527654</v>
      </c>
    </row>
    <row r="271" spans="1:6" s="8" customFormat="1" ht="31.5" x14ac:dyDescent="0.2">
      <c r="A271" s="690"/>
      <c r="B271" s="684"/>
      <c r="C271" s="33" t="s">
        <v>207</v>
      </c>
      <c r="D271" s="24">
        <v>7820</v>
      </c>
      <c r="E271" s="24">
        <v>5535</v>
      </c>
      <c r="F271" s="34">
        <f t="shared" ref="F271:F364" si="14">IF(E271=0,0,$E271/$D271)</f>
        <v>0.7078005115089514</v>
      </c>
    </row>
    <row r="272" spans="1:6" s="8" customFormat="1" ht="31.5" x14ac:dyDescent="0.2">
      <c r="A272" s="690"/>
      <c r="B272" s="684"/>
      <c r="C272" s="33" t="s">
        <v>190</v>
      </c>
      <c r="D272" s="24">
        <v>369</v>
      </c>
      <c r="E272" s="24">
        <v>0</v>
      </c>
      <c r="F272" s="34">
        <f t="shared" si="14"/>
        <v>0</v>
      </c>
    </row>
    <row r="273" spans="1:6" s="8" customFormat="1" ht="126" x14ac:dyDescent="0.2">
      <c r="A273" s="690"/>
      <c r="B273" s="684"/>
      <c r="C273" s="33" t="s">
        <v>183</v>
      </c>
      <c r="D273" s="24">
        <v>0</v>
      </c>
      <c r="E273" s="24">
        <v>0</v>
      </c>
      <c r="F273" s="34">
        <f t="shared" si="14"/>
        <v>0</v>
      </c>
    </row>
    <row r="274" spans="1:6" s="8" customFormat="1" ht="31.5" x14ac:dyDescent="0.2">
      <c r="A274" s="690"/>
      <c r="B274" s="684"/>
      <c r="C274" s="33" t="s">
        <v>184</v>
      </c>
      <c r="D274" s="24">
        <v>0</v>
      </c>
      <c r="E274" s="24">
        <v>0</v>
      </c>
      <c r="F274" s="34">
        <f t="shared" si="14"/>
        <v>0</v>
      </c>
    </row>
    <row r="275" spans="1:6" s="8" customFormat="1" ht="15.75" x14ac:dyDescent="0.2">
      <c r="A275" s="690"/>
      <c r="B275" s="684"/>
      <c r="C275" s="33" t="s">
        <v>185</v>
      </c>
      <c r="D275" s="24">
        <v>0</v>
      </c>
      <c r="E275" s="24">
        <v>0</v>
      </c>
      <c r="F275" s="34">
        <f t="shared" si="14"/>
        <v>0</v>
      </c>
    </row>
    <row r="276" spans="1:6" s="8" customFormat="1" ht="15.75" x14ac:dyDescent="0.2">
      <c r="A276" s="690"/>
      <c r="B276" s="683">
        <v>75045</v>
      </c>
      <c r="C276" s="30" t="s">
        <v>65</v>
      </c>
      <c r="D276" s="31">
        <f>D277+D287+D288+D290+D291+D292</f>
        <v>55530.34</v>
      </c>
      <c r="E276" s="31">
        <f>E277+E287+E288+E290+E291+E292</f>
        <v>55530.34</v>
      </c>
      <c r="F276" s="32">
        <f t="shared" si="14"/>
        <v>1</v>
      </c>
    </row>
    <row r="277" spans="1:6" s="8" customFormat="1" ht="31.5" x14ac:dyDescent="0.2">
      <c r="A277" s="690"/>
      <c r="B277" s="684"/>
      <c r="C277" s="33" t="s">
        <v>189</v>
      </c>
      <c r="D277" s="24">
        <f>D278+D282</f>
        <v>46230.34</v>
      </c>
      <c r="E277" s="24">
        <f>E278+E282</f>
        <v>46230.34</v>
      </c>
      <c r="F277" s="34">
        <f t="shared" si="14"/>
        <v>1</v>
      </c>
    </row>
    <row r="278" spans="1:6" s="8" customFormat="1" ht="31.5" x14ac:dyDescent="0.2">
      <c r="A278" s="690"/>
      <c r="B278" s="684"/>
      <c r="C278" s="33" t="s">
        <v>179</v>
      </c>
      <c r="D278" s="24">
        <f>SUM(D279:D281)</f>
        <v>20241.21</v>
      </c>
      <c r="E278" s="24">
        <f>SUM(E279:E281)</f>
        <v>20241.21</v>
      </c>
      <c r="F278" s="34">
        <f t="shared" si="14"/>
        <v>1</v>
      </c>
    </row>
    <row r="279" spans="1:6" s="8" customFormat="1" ht="31.5" x14ac:dyDescent="0.2">
      <c r="A279" s="690"/>
      <c r="B279" s="684"/>
      <c r="C279" s="33" t="s">
        <v>194</v>
      </c>
      <c r="D279" s="36">
        <v>2920.25</v>
      </c>
      <c r="E279" s="36">
        <v>2920.25</v>
      </c>
      <c r="F279" s="25">
        <f t="shared" si="14"/>
        <v>1</v>
      </c>
    </row>
    <row r="280" spans="1:6" s="8" customFormat="1" ht="31.5" x14ac:dyDescent="0.2">
      <c r="A280" s="690"/>
      <c r="B280" s="684"/>
      <c r="C280" s="33" t="s">
        <v>195</v>
      </c>
      <c r="D280" s="36">
        <v>332.96</v>
      </c>
      <c r="E280" s="36">
        <v>332.96</v>
      </c>
      <c r="F280" s="25">
        <f t="shared" si="14"/>
        <v>1</v>
      </c>
    </row>
    <row r="281" spans="1:6" s="8" customFormat="1" ht="31.5" x14ac:dyDescent="0.2">
      <c r="A281" s="690"/>
      <c r="B281" s="684"/>
      <c r="C281" s="33" t="s">
        <v>196</v>
      </c>
      <c r="D281" s="36">
        <v>16988</v>
      </c>
      <c r="E281" s="36">
        <v>16988</v>
      </c>
      <c r="F281" s="25">
        <f t="shared" si="14"/>
        <v>1</v>
      </c>
    </row>
    <row r="282" spans="1:6" s="8" customFormat="1" ht="31.5" x14ac:dyDescent="0.2">
      <c r="A282" s="690"/>
      <c r="B282" s="684"/>
      <c r="C282" s="33" t="s">
        <v>180</v>
      </c>
      <c r="D282" s="24">
        <f>SUM(D283:D286)</f>
        <v>25989.13</v>
      </c>
      <c r="E282" s="24">
        <f>SUM(E283:E286)</f>
        <v>25989.13</v>
      </c>
      <c r="F282" s="34">
        <f t="shared" si="14"/>
        <v>1</v>
      </c>
    </row>
    <row r="283" spans="1:6" s="8" customFormat="1" ht="31.5" x14ac:dyDescent="0.2">
      <c r="A283" s="690"/>
      <c r="B283" s="684"/>
      <c r="C283" s="33" t="s">
        <v>197</v>
      </c>
      <c r="D283" s="36">
        <v>1942.43</v>
      </c>
      <c r="E283" s="36">
        <v>1942.43</v>
      </c>
      <c r="F283" s="25">
        <f t="shared" si="14"/>
        <v>1</v>
      </c>
    </row>
    <row r="284" spans="1:6" s="8" customFormat="1" ht="31.5" x14ac:dyDescent="0.2">
      <c r="A284" s="690"/>
      <c r="B284" s="684"/>
      <c r="C284" s="33" t="s">
        <v>199</v>
      </c>
      <c r="D284" s="24">
        <v>10901.5</v>
      </c>
      <c r="E284" s="24">
        <v>10901.5</v>
      </c>
      <c r="F284" s="34">
        <f t="shared" si="14"/>
        <v>1</v>
      </c>
    </row>
    <row r="285" spans="1:6" s="8" customFormat="1" ht="15.75" x14ac:dyDescent="0.2">
      <c r="A285" s="690"/>
      <c r="B285" s="684"/>
      <c r="C285" s="33" t="s">
        <v>200</v>
      </c>
      <c r="D285" s="36">
        <v>145.19999999999999</v>
      </c>
      <c r="E285" s="36">
        <v>145.19999999999999</v>
      </c>
      <c r="F285" s="25">
        <f t="shared" si="14"/>
        <v>1</v>
      </c>
    </row>
    <row r="286" spans="1:6" s="8" customFormat="1" ht="63" x14ac:dyDescent="0.2">
      <c r="A286" s="690"/>
      <c r="B286" s="684"/>
      <c r="C286" s="33" t="s">
        <v>201</v>
      </c>
      <c r="D286" s="36">
        <v>13000</v>
      </c>
      <c r="E286" s="36">
        <v>13000</v>
      </c>
      <c r="F286" s="25">
        <f t="shared" si="14"/>
        <v>1</v>
      </c>
    </row>
    <row r="287" spans="1:6" s="8" customFormat="1" ht="15.75" x14ac:dyDescent="0.2">
      <c r="A287" s="690"/>
      <c r="B287" s="684"/>
      <c r="C287" s="33" t="s">
        <v>181</v>
      </c>
      <c r="D287" s="36">
        <v>0</v>
      </c>
      <c r="E287" s="36">
        <v>0</v>
      </c>
      <c r="F287" s="25">
        <f t="shared" si="14"/>
        <v>0</v>
      </c>
    </row>
    <row r="288" spans="1:6" s="8" customFormat="1" ht="31.5" x14ac:dyDescent="0.2">
      <c r="A288" s="690"/>
      <c r="B288" s="684"/>
      <c r="C288" s="33" t="s">
        <v>182</v>
      </c>
      <c r="D288" s="36">
        <f>D289</f>
        <v>9300</v>
      </c>
      <c r="E288" s="36">
        <f>E289</f>
        <v>9300</v>
      </c>
      <c r="F288" s="25">
        <f t="shared" si="14"/>
        <v>1</v>
      </c>
    </row>
    <row r="289" spans="1:6" s="8" customFormat="1" ht="31.5" x14ac:dyDescent="0.2">
      <c r="A289" s="690"/>
      <c r="B289" s="684"/>
      <c r="C289" s="33" t="s">
        <v>190</v>
      </c>
      <c r="D289" s="36">
        <v>9300</v>
      </c>
      <c r="E289" s="36">
        <v>9300</v>
      </c>
      <c r="F289" s="25">
        <f t="shared" si="14"/>
        <v>1</v>
      </c>
    </row>
    <row r="290" spans="1:6" s="8" customFormat="1" ht="126" x14ac:dyDescent="0.2">
      <c r="A290" s="690"/>
      <c r="B290" s="684"/>
      <c r="C290" s="33" t="s">
        <v>183</v>
      </c>
      <c r="D290" s="24">
        <v>0</v>
      </c>
      <c r="E290" s="24">
        <v>0</v>
      </c>
      <c r="F290" s="34">
        <f t="shared" si="14"/>
        <v>0</v>
      </c>
    </row>
    <row r="291" spans="1:6" s="8" customFormat="1" ht="31.5" x14ac:dyDescent="0.2">
      <c r="A291" s="690"/>
      <c r="B291" s="684"/>
      <c r="C291" s="33" t="s">
        <v>184</v>
      </c>
      <c r="D291" s="24">
        <v>0</v>
      </c>
      <c r="E291" s="24">
        <v>0</v>
      </c>
      <c r="F291" s="34">
        <f t="shared" si="14"/>
        <v>0</v>
      </c>
    </row>
    <row r="292" spans="1:6" s="8" customFormat="1" ht="15.75" x14ac:dyDescent="0.2">
      <c r="A292" s="690"/>
      <c r="B292" s="686"/>
      <c r="C292" s="33" t="s">
        <v>185</v>
      </c>
      <c r="D292" s="24">
        <v>0</v>
      </c>
      <c r="E292" s="24">
        <v>0</v>
      </c>
      <c r="F292" s="34">
        <f t="shared" si="14"/>
        <v>0</v>
      </c>
    </row>
    <row r="293" spans="1:6" s="8" customFormat="1" ht="31.5" x14ac:dyDescent="0.2">
      <c r="A293" s="690"/>
      <c r="B293" s="683">
        <v>75075</v>
      </c>
      <c r="C293" s="30" t="s">
        <v>238</v>
      </c>
      <c r="D293" s="31">
        <f>D294+D306+D307+D308+D309+D310</f>
        <v>127000</v>
      </c>
      <c r="E293" s="31">
        <f>E294+E306+E307+E308+E309+E310</f>
        <v>110848.77</v>
      </c>
      <c r="F293" s="32">
        <f t="shared" si="14"/>
        <v>0.87282496062992132</v>
      </c>
    </row>
    <row r="294" spans="1:6" s="8" customFormat="1" ht="31.5" x14ac:dyDescent="0.2">
      <c r="A294" s="690"/>
      <c r="B294" s="684"/>
      <c r="C294" s="33" t="s">
        <v>189</v>
      </c>
      <c r="D294" s="24">
        <f>D295+D299</f>
        <v>127000</v>
      </c>
      <c r="E294" s="24">
        <f>E295+E299</f>
        <v>110848.77</v>
      </c>
      <c r="F294" s="34">
        <f t="shared" si="14"/>
        <v>0.87282496062992132</v>
      </c>
    </row>
    <row r="295" spans="1:6" s="8" customFormat="1" ht="31.5" x14ac:dyDescent="0.2">
      <c r="A295" s="690"/>
      <c r="B295" s="684"/>
      <c r="C295" s="33" t="s">
        <v>179</v>
      </c>
      <c r="D295" s="24">
        <f>SUM(D296:D298)</f>
        <v>3500</v>
      </c>
      <c r="E295" s="24">
        <f>SUM(E296:E298)</f>
        <v>1520</v>
      </c>
      <c r="F295" s="34">
        <f t="shared" si="14"/>
        <v>0.43428571428571427</v>
      </c>
    </row>
    <row r="296" spans="1:6" s="8" customFormat="1" ht="31.5" x14ac:dyDescent="0.2">
      <c r="A296" s="691"/>
      <c r="B296" s="685"/>
      <c r="C296" s="33" t="s">
        <v>194</v>
      </c>
      <c r="D296" s="36">
        <v>300</v>
      </c>
      <c r="E296" s="36">
        <v>0</v>
      </c>
      <c r="F296" s="25">
        <f>IF(E296=0,0,$E296/$D296)</f>
        <v>0</v>
      </c>
    </row>
    <row r="297" spans="1:6" s="8" customFormat="1" ht="31.5" x14ac:dyDescent="0.2">
      <c r="A297" s="691"/>
      <c r="B297" s="685"/>
      <c r="C297" s="33" t="s">
        <v>195</v>
      </c>
      <c r="D297" s="36">
        <v>50</v>
      </c>
      <c r="E297" s="36">
        <v>0</v>
      </c>
      <c r="F297" s="25">
        <f>IF(E297=0,0,$E297/$D297)</f>
        <v>0</v>
      </c>
    </row>
    <row r="298" spans="1:6" s="8" customFormat="1" ht="31.5" x14ac:dyDescent="0.2">
      <c r="A298" s="690"/>
      <c r="B298" s="684"/>
      <c r="C298" s="33" t="s">
        <v>196</v>
      </c>
      <c r="D298" s="36">
        <v>3150</v>
      </c>
      <c r="E298" s="36">
        <v>1520</v>
      </c>
      <c r="F298" s="25">
        <f t="shared" si="14"/>
        <v>0.48253968253968255</v>
      </c>
    </row>
    <row r="299" spans="1:6" s="8" customFormat="1" ht="31.5" x14ac:dyDescent="0.2">
      <c r="A299" s="690"/>
      <c r="B299" s="684"/>
      <c r="C299" s="33" t="s">
        <v>180</v>
      </c>
      <c r="D299" s="24">
        <f>SUM(D300:D305)</f>
        <v>123500</v>
      </c>
      <c r="E299" s="24">
        <f>SUM(E300:E305)</f>
        <v>109328.77</v>
      </c>
      <c r="F299" s="34">
        <f t="shared" si="14"/>
        <v>0.88525319838056682</v>
      </c>
    </row>
    <row r="300" spans="1:6" s="8" customFormat="1" ht="15.75" x14ac:dyDescent="0.2">
      <c r="A300" s="690"/>
      <c r="B300" s="684"/>
      <c r="C300" s="33" t="s">
        <v>367</v>
      </c>
      <c r="D300" s="24">
        <v>6500</v>
      </c>
      <c r="E300" s="24">
        <v>5030.92</v>
      </c>
      <c r="F300" s="34">
        <f t="shared" si="14"/>
        <v>0.77398769230769227</v>
      </c>
    </row>
    <row r="301" spans="1:6" s="8" customFormat="1" ht="31.5" x14ac:dyDescent="0.2">
      <c r="A301" s="690"/>
      <c r="B301" s="684"/>
      <c r="C301" s="33" t="s">
        <v>197</v>
      </c>
      <c r="D301" s="24">
        <v>34000</v>
      </c>
      <c r="E301" s="24">
        <v>31887.23</v>
      </c>
      <c r="F301" s="34">
        <f t="shared" si="14"/>
        <v>0.9378597058823529</v>
      </c>
    </row>
    <row r="302" spans="1:6" s="8" customFormat="1" ht="31.5" x14ac:dyDescent="0.2">
      <c r="A302" s="690"/>
      <c r="B302" s="684"/>
      <c r="C302" s="33" t="s">
        <v>243</v>
      </c>
      <c r="D302" s="24">
        <v>1500</v>
      </c>
      <c r="E302" s="24">
        <v>35.49</v>
      </c>
      <c r="F302" s="34">
        <f t="shared" si="14"/>
        <v>2.366E-2</v>
      </c>
    </row>
    <row r="303" spans="1:6" s="8" customFormat="1" ht="15.75" x14ac:dyDescent="0.2">
      <c r="A303" s="690"/>
      <c r="B303" s="684"/>
      <c r="C303" s="33" t="s">
        <v>200</v>
      </c>
      <c r="D303" s="24">
        <v>77500</v>
      </c>
      <c r="E303" s="24">
        <v>71760.13</v>
      </c>
      <c r="F303" s="34">
        <f t="shared" si="14"/>
        <v>0.92593716129032266</v>
      </c>
    </row>
    <row r="304" spans="1:6" s="8" customFormat="1" ht="31.5" x14ac:dyDescent="0.2">
      <c r="A304" s="691"/>
      <c r="B304" s="685"/>
      <c r="C304" s="33" t="s">
        <v>228</v>
      </c>
      <c r="D304" s="24">
        <v>2000</v>
      </c>
      <c r="E304" s="24">
        <v>0</v>
      </c>
      <c r="F304" s="34">
        <f>IF(E304=0,0,$E304/$D304)</f>
        <v>0</v>
      </c>
    </row>
    <row r="305" spans="1:6" s="8" customFormat="1" ht="15.75" x14ac:dyDescent="0.2">
      <c r="A305" s="690"/>
      <c r="B305" s="684"/>
      <c r="C305" s="33" t="s">
        <v>203</v>
      </c>
      <c r="D305" s="24">
        <v>2000</v>
      </c>
      <c r="E305" s="24">
        <v>615</v>
      </c>
      <c r="F305" s="34">
        <f t="shared" si="14"/>
        <v>0.3075</v>
      </c>
    </row>
    <row r="306" spans="1:6" s="8" customFormat="1" ht="15.75" x14ac:dyDescent="0.2">
      <c r="A306" s="690"/>
      <c r="B306" s="684"/>
      <c r="C306" s="33" t="s">
        <v>181</v>
      </c>
      <c r="D306" s="24">
        <v>0</v>
      </c>
      <c r="E306" s="24">
        <v>0</v>
      </c>
      <c r="F306" s="34">
        <f t="shared" si="14"/>
        <v>0</v>
      </c>
    </row>
    <row r="307" spans="1:6" s="8" customFormat="1" ht="31.5" x14ac:dyDescent="0.2">
      <c r="A307" s="690"/>
      <c r="B307" s="684"/>
      <c r="C307" s="33" t="s">
        <v>182</v>
      </c>
      <c r="D307" s="24">
        <v>0</v>
      </c>
      <c r="E307" s="24">
        <v>0</v>
      </c>
      <c r="F307" s="34">
        <f t="shared" si="14"/>
        <v>0</v>
      </c>
    </row>
    <row r="308" spans="1:6" s="8" customFormat="1" ht="126" x14ac:dyDescent="0.2">
      <c r="A308" s="690"/>
      <c r="B308" s="684"/>
      <c r="C308" s="33" t="s">
        <v>183</v>
      </c>
      <c r="D308" s="24">
        <v>0</v>
      </c>
      <c r="E308" s="24">
        <v>0</v>
      </c>
      <c r="F308" s="34">
        <f t="shared" si="14"/>
        <v>0</v>
      </c>
    </row>
    <row r="309" spans="1:6" s="8" customFormat="1" ht="31.5" x14ac:dyDescent="0.2">
      <c r="A309" s="690"/>
      <c r="B309" s="684"/>
      <c r="C309" s="33" t="s">
        <v>184</v>
      </c>
      <c r="D309" s="24">
        <v>0</v>
      </c>
      <c r="E309" s="24">
        <v>0</v>
      </c>
      <c r="F309" s="34">
        <f t="shared" si="14"/>
        <v>0</v>
      </c>
    </row>
    <row r="310" spans="1:6" s="8" customFormat="1" ht="15.75" x14ac:dyDescent="0.2">
      <c r="A310" s="690"/>
      <c r="B310" s="684"/>
      <c r="C310" s="33" t="s">
        <v>185</v>
      </c>
      <c r="D310" s="24">
        <v>0</v>
      </c>
      <c r="E310" s="24">
        <v>0</v>
      </c>
      <c r="F310" s="34">
        <f t="shared" si="14"/>
        <v>0</v>
      </c>
    </row>
    <row r="311" spans="1:6" s="8" customFormat="1" ht="15.75" x14ac:dyDescent="0.2">
      <c r="A311" s="699"/>
      <c r="B311" s="696">
        <v>75095</v>
      </c>
      <c r="C311" s="407" t="s">
        <v>57</v>
      </c>
      <c r="D311" s="31">
        <f>D312+D319+D320+D321+D322+D323</f>
        <v>64423</v>
      </c>
      <c r="E311" s="31">
        <f>E312+E319+E320+E321+E322+E323</f>
        <v>58781.63</v>
      </c>
      <c r="F311" s="32">
        <f t="shared" si="14"/>
        <v>0.91243236111326698</v>
      </c>
    </row>
    <row r="312" spans="1:6" s="8" customFormat="1" ht="31.5" x14ac:dyDescent="0.2">
      <c r="A312" s="699"/>
      <c r="B312" s="688"/>
      <c r="C312" s="153" t="s">
        <v>189</v>
      </c>
      <c r="D312" s="24">
        <f>D313+D314</f>
        <v>64423</v>
      </c>
      <c r="E312" s="24">
        <f>E313+E314</f>
        <v>58781.63</v>
      </c>
      <c r="F312" s="34">
        <f t="shared" si="14"/>
        <v>0.91243236111326698</v>
      </c>
    </row>
    <row r="313" spans="1:6" s="8" customFormat="1" ht="31.5" x14ac:dyDescent="0.2">
      <c r="A313" s="699"/>
      <c r="B313" s="688"/>
      <c r="C313" s="153" t="s">
        <v>179</v>
      </c>
      <c r="D313" s="24">
        <v>0</v>
      </c>
      <c r="E313" s="24">
        <v>0</v>
      </c>
      <c r="F313" s="34">
        <f t="shared" si="14"/>
        <v>0</v>
      </c>
    </row>
    <row r="314" spans="1:6" s="8" customFormat="1" ht="31.5" x14ac:dyDescent="0.2">
      <c r="A314" s="699"/>
      <c r="B314" s="688"/>
      <c r="C314" s="153" t="s">
        <v>180</v>
      </c>
      <c r="D314" s="24">
        <f>SUM(D315:D318)</f>
        <v>64423</v>
      </c>
      <c r="E314" s="24">
        <f>SUM(E315:E318)</f>
        <v>58781.63</v>
      </c>
      <c r="F314" s="34">
        <f t="shared" si="14"/>
        <v>0.91243236111326698</v>
      </c>
    </row>
    <row r="315" spans="1:6" s="8" customFormat="1" ht="15.75" x14ac:dyDescent="0.2">
      <c r="A315" s="699"/>
      <c r="B315" s="688"/>
      <c r="C315" s="153" t="s">
        <v>200</v>
      </c>
      <c r="D315" s="24">
        <v>14600</v>
      </c>
      <c r="E315" s="24">
        <v>12559.43</v>
      </c>
      <c r="F315" s="34">
        <f t="shared" si="14"/>
        <v>0.86023493150684938</v>
      </c>
    </row>
    <row r="316" spans="1:6" s="8" customFormat="1" ht="47.25" x14ac:dyDescent="0.2">
      <c r="A316" s="700"/>
      <c r="B316" s="688"/>
      <c r="C316" s="33" t="s">
        <v>253</v>
      </c>
      <c r="D316" s="24">
        <v>5400</v>
      </c>
      <c r="E316" s="24">
        <v>4800</v>
      </c>
      <c r="F316" s="34">
        <f t="shared" si="14"/>
        <v>0.88888888888888884</v>
      </c>
    </row>
    <row r="317" spans="1:6" s="8" customFormat="1" ht="15.75" x14ac:dyDescent="0.2">
      <c r="A317" s="699"/>
      <c r="B317" s="688"/>
      <c r="C317" s="153" t="s">
        <v>203</v>
      </c>
      <c r="D317" s="24">
        <v>41423</v>
      </c>
      <c r="E317" s="24">
        <v>41422.199999999997</v>
      </c>
      <c r="F317" s="34">
        <f t="shared" si="14"/>
        <v>0.99998068705791465</v>
      </c>
    </row>
    <row r="318" spans="1:6" s="8" customFormat="1" ht="31.5" x14ac:dyDescent="0.2">
      <c r="A318" s="699"/>
      <c r="B318" s="688"/>
      <c r="C318" s="153" t="s">
        <v>216</v>
      </c>
      <c r="D318" s="24">
        <v>3000</v>
      </c>
      <c r="E318" s="24">
        <v>0</v>
      </c>
      <c r="F318" s="34">
        <f t="shared" si="14"/>
        <v>0</v>
      </c>
    </row>
    <row r="319" spans="1:6" s="8" customFormat="1" ht="15.75" x14ac:dyDescent="0.2">
      <c r="A319" s="699"/>
      <c r="B319" s="688"/>
      <c r="C319" s="153" t="s">
        <v>181</v>
      </c>
      <c r="D319" s="36">
        <v>0</v>
      </c>
      <c r="E319" s="36">
        <v>0</v>
      </c>
      <c r="F319" s="25">
        <f t="shared" si="14"/>
        <v>0</v>
      </c>
    </row>
    <row r="320" spans="1:6" s="8" customFormat="1" ht="31.5" x14ac:dyDescent="0.2">
      <c r="A320" s="699"/>
      <c r="B320" s="688"/>
      <c r="C320" s="153" t="s">
        <v>182</v>
      </c>
      <c r="D320" s="36">
        <f>D321</f>
        <v>0</v>
      </c>
      <c r="E320" s="36">
        <f>E321</f>
        <v>0</v>
      </c>
      <c r="F320" s="25">
        <f t="shared" si="14"/>
        <v>0</v>
      </c>
    </row>
    <row r="321" spans="1:6" s="8" customFormat="1" ht="126" x14ac:dyDescent="0.2">
      <c r="A321" s="699"/>
      <c r="B321" s="688"/>
      <c r="C321" s="153" t="s">
        <v>183</v>
      </c>
      <c r="D321" s="24">
        <v>0</v>
      </c>
      <c r="E321" s="24">
        <v>0</v>
      </c>
      <c r="F321" s="34">
        <f t="shared" si="14"/>
        <v>0</v>
      </c>
    </row>
    <row r="322" spans="1:6" s="8" customFormat="1" ht="31.5" x14ac:dyDescent="0.2">
      <c r="A322" s="699"/>
      <c r="B322" s="688"/>
      <c r="C322" s="153" t="s">
        <v>184</v>
      </c>
      <c r="D322" s="24">
        <v>0</v>
      </c>
      <c r="E322" s="24">
        <v>0</v>
      </c>
      <c r="F322" s="34">
        <f t="shared" si="14"/>
        <v>0</v>
      </c>
    </row>
    <row r="323" spans="1:6" s="8" customFormat="1" ht="15.75" x14ac:dyDescent="0.2">
      <c r="A323" s="701"/>
      <c r="B323" s="688"/>
      <c r="C323" s="153" t="s">
        <v>185</v>
      </c>
      <c r="D323" s="24">
        <v>0</v>
      </c>
      <c r="E323" s="24">
        <v>0</v>
      </c>
      <c r="F323" s="34">
        <f t="shared" si="14"/>
        <v>0</v>
      </c>
    </row>
    <row r="324" spans="1:6" s="8" customFormat="1" ht="63" x14ac:dyDescent="0.2">
      <c r="A324" s="410">
        <v>751</v>
      </c>
      <c r="B324" s="411"/>
      <c r="C324" s="114" t="s">
        <v>639</v>
      </c>
      <c r="D324" s="412">
        <f>D325</f>
        <v>78207</v>
      </c>
      <c r="E324" s="412">
        <f>E325</f>
        <v>77897.06</v>
      </c>
      <c r="F324" s="413">
        <f>E324/D324</f>
        <v>0.99603692764074825</v>
      </c>
    </row>
    <row r="325" spans="1:6" s="8" customFormat="1" ht="94.5" x14ac:dyDescent="0.2">
      <c r="A325" s="410"/>
      <c r="B325" s="687">
        <v>75109</v>
      </c>
      <c r="C325" s="409" t="s">
        <v>640</v>
      </c>
      <c r="D325" s="28">
        <f>D326+D336+D337+D339+D340+D341</f>
        <v>78207</v>
      </c>
      <c r="E325" s="28">
        <f>E326+E336+E337+E339+E340+E341</f>
        <v>77897.06</v>
      </c>
      <c r="F325" s="29">
        <f t="shared" ref="F325:F340" si="15">IF(E325=0,0,$E325/$D325)</f>
        <v>0.99603692764074825</v>
      </c>
    </row>
    <row r="326" spans="1:6" s="8" customFormat="1" ht="31.5" x14ac:dyDescent="0.2">
      <c r="A326" s="410"/>
      <c r="B326" s="688"/>
      <c r="C326" s="153" t="s">
        <v>189</v>
      </c>
      <c r="D326" s="24">
        <f>+SUM(D327+D331)</f>
        <v>72557</v>
      </c>
      <c r="E326" s="24">
        <f>E327+E331</f>
        <v>72247.06</v>
      </c>
      <c r="F326" s="34">
        <f t="shared" si="15"/>
        <v>0.99572832393842081</v>
      </c>
    </row>
    <row r="327" spans="1:6" s="8" customFormat="1" ht="31.5" x14ac:dyDescent="0.2">
      <c r="A327" s="410"/>
      <c r="B327" s="688"/>
      <c r="C327" s="153" t="s">
        <v>179</v>
      </c>
      <c r="D327" s="24">
        <f>SUM(D328:D330)</f>
        <v>20279</v>
      </c>
      <c r="E327" s="24">
        <f>SUM(E328:E330)</f>
        <v>20120.88</v>
      </c>
      <c r="F327" s="34">
        <f t="shared" si="15"/>
        <v>0.99220277133980972</v>
      </c>
    </row>
    <row r="328" spans="1:6" s="8" customFormat="1" ht="31.5" x14ac:dyDescent="0.2">
      <c r="A328" s="401"/>
      <c r="B328" s="688"/>
      <c r="C328" s="33" t="s">
        <v>194</v>
      </c>
      <c r="D328" s="36">
        <v>2915</v>
      </c>
      <c r="E328" s="36">
        <v>2839.67</v>
      </c>
      <c r="F328" s="25">
        <f>IF(E328=0,0,$E328/$D328)</f>
        <v>0.97415780445969125</v>
      </c>
    </row>
    <row r="329" spans="1:6" s="8" customFormat="1" ht="31.5" x14ac:dyDescent="0.2">
      <c r="A329" s="401"/>
      <c r="B329" s="688"/>
      <c r="C329" s="33" t="s">
        <v>195</v>
      </c>
      <c r="D329" s="36">
        <v>414</v>
      </c>
      <c r="E329" s="36">
        <v>331.21</v>
      </c>
      <c r="F329" s="25">
        <f>IF(E329=0,0,$E329/$D329)</f>
        <v>0.80002415458937193</v>
      </c>
    </row>
    <row r="330" spans="1:6" s="8" customFormat="1" ht="31.5" x14ac:dyDescent="0.2">
      <c r="A330" s="401"/>
      <c r="B330" s="688"/>
      <c r="C330" s="33" t="s">
        <v>196</v>
      </c>
      <c r="D330" s="36">
        <v>16950</v>
      </c>
      <c r="E330" s="36">
        <v>16950</v>
      </c>
      <c r="F330" s="25">
        <f t="shared" si="15"/>
        <v>1</v>
      </c>
    </row>
    <row r="331" spans="1:6" s="8" customFormat="1" ht="31.5" x14ac:dyDescent="0.2">
      <c r="A331" s="410"/>
      <c r="B331" s="688"/>
      <c r="C331" s="153" t="s">
        <v>180</v>
      </c>
      <c r="D331" s="24">
        <f>SUM(D332:D335)</f>
        <v>52278</v>
      </c>
      <c r="E331" s="24">
        <f>SUM(E332:E335)</f>
        <v>52126.18</v>
      </c>
      <c r="F331" s="34">
        <f t="shared" si="15"/>
        <v>0.99709591032556721</v>
      </c>
    </row>
    <row r="332" spans="1:6" s="8" customFormat="1" ht="31.5" x14ac:dyDescent="0.2">
      <c r="A332" s="410"/>
      <c r="B332" s="688"/>
      <c r="C332" s="153" t="s">
        <v>197</v>
      </c>
      <c r="D332" s="24">
        <v>5753</v>
      </c>
      <c r="E332" s="24">
        <v>5703.49</v>
      </c>
      <c r="F332" s="34">
        <f t="shared" si="15"/>
        <v>0.99139405527550839</v>
      </c>
    </row>
    <row r="333" spans="1:6" s="8" customFormat="1" ht="31.5" x14ac:dyDescent="0.2">
      <c r="A333" s="410"/>
      <c r="B333" s="688"/>
      <c r="C333" s="153" t="s">
        <v>243</v>
      </c>
      <c r="D333" s="24">
        <v>767</v>
      </c>
      <c r="E333" s="24">
        <v>765.58</v>
      </c>
      <c r="F333" s="34">
        <f t="shared" ref="F333" si="16">IF(E333=0,0,$E333/$D333)</f>
        <v>0.99814863102998697</v>
      </c>
    </row>
    <row r="334" spans="1:6" s="8" customFormat="1" ht="15.75" x14ac:dyDescent="0.2">
      <c r="A334" s="401"/>
      <c r="B334" s="688"/>
      <c r="C334" s="153" t="s">
        <v>200</v>
      </c>
      <c r="D334" s="24">
        <v>45658</v>
      </c>
      <c r="E334" s="24">
        <v>45657.11</v>
      </c>
      <c r="F334" s="34">
        <f t="shared" si="15"/>
        <v>0.99998050724955101</v>
      </c>
    </row>
    <row r="335" spans="1:6" s="8" customFormat="1" ht="31.5" x14ac:dyDescent="0.2">
      <c r="A335" s="401"/>
      <c r="B335" s="688"/>
      <c r="C335" s="33" t="s">
        <v>202</v>
      </c>
      <c r="D335" s="24">
        <v>100</v>
      </c>
      <c r="E335" s="24">
        <v>0</v>
      </c>
      <c r="F335" s="34">
        <f t="shared" si="15"/>
        <v>0</v>
      </c>
    </row>
    <row r="336" spans="1:6" s="8" customFormat="1" ht="15.75" x14ac:dyDescent="0.2">
      <c r="A336" s="410"/>
      <c r="B336" s="688"/>
      <c r="C336" s="153" t="s">
        <v>181</v>
      </c>
      <c r="D336" s="36">
        <v>0</v>
      </c>
      <c r="E336" s="36">
        <v>0</v>
      </c>
      <c r="F336" s="25">
        <f t="shared" si="15"/>
        <v>0</v>
      </c>
    </row>
    <row r="337" spans="1:6" s="8" customFormat="1" ht="31.5" x14ac:dyDescent="0.2">
      <c r="A337" s="410"/>
      <c r="B337" s="688"/>
      <c r="C337" s="153" t="s">
        <v>182</v>
      </c>
      <c r="D337" s="36">
        <f>D338</f>
        <v>5650</v>
      </c>
      <c r="E337" s="36">
        <f>E338</f>
        <v>5650</v>
      </c>
      <c r="F337" s="25">
        <f t="shared" si="15"/>
        <v>1</v>
      </c>
    </row>
    <row r="338" spans="1:6" s="8" customFormat="1" ht="31.5" x14ac:dyDescent="0.2">
      <c r="A338" s="401"/>
      <c r="B338" s="688"/>
      <c r="C338" s="33" t="s">
        <v>190</v>
      </c>
      <c r="D338" s="36">
        <v>5650</v>
      </c>
      <c r="E338" s="36">
        <v>5650</v>
      </c>
      <c r="F338" s="25">
        <f t="shared" si="15"/>
        <v>1</v>
      </c>
    </row>
    <row r="339" spans="1:6" s="8" customFormat="1" ht="126" x14ac:dyDescent="0.2">
      <c r="A339" s="410"/>
      <c r="B339" s="688"/>
      <c r="C339" s="153" t="s">
        <v>183</v>
      </c>
      <c r="D339" s="24">
        <v>0</v>
      </c>
      <c r="E339" s="24">
        <v>0</v>
      </c>
      <c r="F339" s="34">
        <f t="shared" si="15"/>
        <v>0</v>
      </c>
    </row>
    <row r="340" spans="1:6" s="8" customFormat="1" ht="31.5" x14ac:dyDescent="0.2">
      <c r="A340" s="410"/>
      <c r="B340" s="688"/>
      <c r="C340" s="153" t="s">
        <v>184</v>
      </c>
      <c r="D340" s="24">
        <v>0</v>
      </c>
      <c r="E340" s="24">
        <v>0</v>
      </c>
      <c r="F340" s="34">
        <f t="shared" si="15"/>
        <v>0</v>
      </c>
    </row>
    <row r="341" spans="1:6" s="8" customFormat="1" ht="15.75" x14ac:dyDescent="0.2">
      <c r="A341" s="410"/>
      <c r="B341" s="688"/>
      <c r="C341" s="153" t="s">
        <v>185</v>
      </c>
      <c r="D341" s="24">
        <v>0</v>
      </c>
      <c r="E341" s="24">
        <v>0</v>
      </c>
      <c r="F341" s="34">
        <v>0</v>
      </c>
    </row>
    <row r="342" spans="1:6" s="8" customFormat="1" ht="15.75" x14ac:dyDescent="0.2">
      <c r="A342" s="410">
        <v>752</v>
      </c>
      <c r="B342" s="411"/>
      <c r="C342" s="415" t="s">
        <v>489</v>
      </c>
      <c r="D342" s="412">
        <f>D343+D356</f>
        <v>120351.4</v>
      </c>
      <c r="E342" s="412">
        <f>E343+E356</f>
        <v>120351.4</v>
      </c>
      <c r="F342" s="413">
        <f>E342/D342</f>
        <v>1</v>
      </c>
    </row>
    <row r="343" spans="1:6" s="8" customFormat="1" ht="15.75" x14ac:dyDescent="0.2">
      <c r="A343" s="410"/>
      <c r="B343" s="697">
        <v>75212</v>
      </c>
      <c r="C343" s="416" t="s">
        <v>534</v>
      </c>
      <c r="D343" s="28">
        <f>D344+D351+D352+D353+D354+D355</f>
        <v>5851.4</v>
      </c>
      <c r="E343" s="28">
        <f>E344+E351+E352+E353+E354+E355</f>
        <v>5851.4</v>
      </c>
      <c r="F343" s="29">
        <f t="shared" ref="F343:F354" si="17">IF(E343=0,0,$E343/$D343)</f>
        <v>1</v>
      </c>
    </row>
    <row r="344" spans="1:6" s="8" customFormat="1" ht="31.5" x14ac:dyDescent="0.2">
      <c r="A344" s="410"/>
      <c r="B344" s="698"/>
      <c r="C344" s="153" t="s">
        <v>189</v>
      </c>
      <c r="D344" s="24">
        <f>+SUM(D345+D347)</f>
        <v>5851.4</v>
      </c>
      <c r="E344" s="24">
        <f>E345+E347</f>
        <v>5851.4</v>
      </c>
      <c r="F344" s="34">
        <f t="shared" si="17"/>
        <v>1</v>
      </c>
    </row>
    <row r="345" spans="1:6" s="8" customFormat="1" ht="31.5" x14ac:dyDescent="0.2">
      <c r="A345" s="410"/>
      <c r="B345" s="698"/>
      <c r="C345" s="153" t="s">
        <v>179</v>
      </c>
      <c r="D345" s="24">
        <f>D346</f>
        <v>500</v>
      </c>
      <c r="E345" s="24">
        <f>E346</f>
        <v>500</v>
      </c>
      <c r="F345" s="34">
        <f t="shared" si="17"/>
        <v>1</v>
      </c>
    </row>
    <row r="346" spans="1:6" s="8" customFormat="1" ht="31.5" x14ac:dyDescent="0.2">
      <c r="A346" s="401"/>
      <c r="B346" s="698"/>
      <c r="C346" s="33" t="s">
        <v>196</v>
      </c>
      <c r="D346" s="36">
        <v>500</v>
      </c>
      <c r="E346" s="36">
        <v>500</v>
      </c>
      <c r="F346" s="25">
        <f t="shared" si="17"/>
        <v>1</v>
      </c>
    </row>
    <row r="347" spans="1:6" s="8" customFormat="1" ht="31.5" x14ac:dyDescent="0.2">
      <c r="A347" s="410"/>
      <c r="B347" s="698"/>
      <c r="C347" s="153" t="s">
        <v>180</v>
      </c>
      <c r="D347" s="24">
        <f>SUM(D348:D350)</f>
        <v>5351.4</v>
      </c>
      <c r="E347" s="24">
        <f>SUM(E348:E350)</f>
        <v>5351.4</v>
      </c>
      <c r="F347" s="34">
        <f t="shared" si="17"/>
        <v>1</v>
      </c>
    </row>
    <row r="348" spans="1:6" s="8" customFormat="1" ht="31.5" x14ac:dyDescent="0.2">
      <c r="A348" s="410"/>
      <c r="B348" s="698"/>
      <c r="C348" s="153" t="s">
        <v>197</v>
      </c>
      <c r="D348" s="24">
        <v>1020.95</v>
      </c>
      <c r="E348" s="24">
        <v>1020.95</v>
      </c>
      <c r="F348" s="34">
        <f t="shared" si="17"/>
        <v>1</v>
      </c>
    </row>
    <row r="349" spans="1:6" s="8" customFormat="1" ht="15.75" x14ac:dyDescent="0.2">
      <c r="A349" s="401"/>
      <c r="B349" s="698"/>
      <c r="C349" s="153" t="s">
        <v>200</v>
      </c>
      <c r="D349" s="24">
        <v>4175</v>
      </c>
      <c r="E349" s="24">
        <v>4175</v>
      </c>
      <c r="F349" s="34">
        <f t="shared" si="17"/>
        <v>1</v>
      </c>
    </row>
    <row r="350" spans="1:6" s="8" customFormat="1" ht="31.5" x14ac:dyDescent="0.2">
      <c r="A350" s="401"/>
      <c r="B350" s="698"/>
      <c r="C350" s="33" t="s">
        <v>202</v>
      </c>
      <c r="D350" s="24">
        <v>155.44999999999999</v>
      </c>
      <c r="E350" s="24">
        <v>155.44999999999999</v>
      </c>
      <c r="F350" s="34">
        <f t="shared" si="17"/>
        <v>1</v>
      </c>
    </row>
    <row r="351" spans="1:6" s="8" customFormat="1" ht="15.75" x14ac:dyDescent="0.2">
      <c r="A351" s="410"/>
      <c r="B351" s="698"/>
      <c r="C351" s="153" t="s">
        <v>181</v>
      </c>
      <c r="D351" s="36">
        <v>0</v>
      </c>
      <c r="E351" s="36">
        <v>0</v>
      </c>
      <c r="F351" s="25">
        <f t="shared" si="17"/>
        <v>0</v>
      </c>
    </row>
    <row r="352" spans="1:6" s="8" customFormat="1" ht="31.5" x14ac:dyDescent="0.2">
      <c r="A352" s="410"/>
      <c r="B352" s="698"/>
      <c r="C352" s="153" t="s">
        <v>182</v>
      </c>
      <c r="D352" s="36">
        <f>D353</f>
        <v>0</v>
      </c>
      <c r="E352" s="36">
        <f>E353</f>
        <v>0</v>
      </c>
      <c r="F352" s="25">
        <f t="shared" si="17"/>
        <v>0</v>
      </c>
    </row>
    <row r="353" spans="1:6" s="8" customFormat="1" ht="126" x14ac:dyDescent="0.2">
      <c r="A353" s="410"/>
      <c r="B353" s="698"/>
      <c r="C353" s="153" t="s">
        <v>183</v>
      </c>
      <c r="D353" s="24">
        <v>0</v>
      </c>
      <c r="E353" s="24">
        <v>0</v>
      </c>
      <c r="F353" s="34">
        <f t="shared" si="17"/>
        <v>0</v>
      </c>
    </row>
    <row r="354" spans="1:6" s="8" customFormat="1" ht="31.5" x14ac:dyDescent="0.2">
      <c r="A354" s="410"/>
      <c r="B354" s="698"/>
      <c r="C354" s="153" t="s">
        <v>184</v>
      </c>
      <c r="D354" s="24">
        <v>0</v>
      </c>
      <c r="E354" s="24">
        <v>0</v>
      </c>
      <c r="F354" s="34">
        <f t="shared" si="17"/>
        <v>0</v>
      </c>
    </row>
    <row r="355" spans="1:6" s="8" customFormat="1" ht="15.75" x14ac:dyDescent="0.2">
      <c r="A355" s="410"/>
      <c r="B355" s="698"/>
      <c r="C355" s="153" t="s">
        <v>185</v>
      </c>
      <c r="D355" s="24">
        <v>0</v>
      </c>
      <c r="E355" s="24">
        <v>0</v>
      </c>
      <c r="F355" s="34">
        <v>0</v>
      </c>
    </row>
    <row r="356" spans="1:6" s="8" customFormat="1" ht="15.75" x14ac:dyDescent="0.2">
      <c r="A356" s="410"/>
      <c r="B356" s="697">
        <v>75295</v>
      </c>
      <c r="C356" s="416" t="s">
        <v>57</v>
      </c>
      <c r="D356" s="28">
        <f>D357+D361+D363+D364+D365+D366</f>
        <v>114500</v>
      </c>
      <c r="E356" s="28">
        <f>E357+E361+E363+E364+E365+E366</f>
        <v>114500</v>
      </c>
      <c r="F356" s="29">
        <f t="shared" si="14"/>
        <v>1</v>
      </c>
    </row>
    <row r="357" spans="1:6" s="8" customFormat="1" ht="31.5" x14ac:dyDescent="0.2">
      <c r="A357" s="410"/>
      <c r="B357" s="698"/>
      <c r="C357" s="153" t="s">
        <v>189</v>
      </c>
      <c r="D357" s="24">
        <f>+SUM(D358:D359)</f>
        <v>49500</v>
      </c>
      <c r="E357" s="24">
        <f>E358+E359</f>
        <v>49500</v>
      </c>
      <c r="F357" s="34">
        <f t="shared" si="14"/>
        <v>1</v>
      </c>
    </row>
    <row r="358" spans="1:6" s="8" customFormat="1" ht="31.5" x14ac:dyDescent="0.2">
      <c r="A358" s="410"/>
      <c r="B358" s="698"/>
      <c r="C358" s="153" t="s">
        <v>179</v>
      </c>
      <c r="D358" s="24">
        <v>0</v>
      </c>
      <c r="E358" s="24">
        <v>0</v>
      </c>
      <c r="F358" s="34">
        <f t="shared" si="14"/>
        <v>0</v>
      </c>
    </row>
    <row r="359" spans="1:6" s="8" customFormat="1" ht="31.5" x14ac:dyDescent="0.2">
      <c r="A359" s="410"/>
      <c r="B359" s="698"/>
      <c r="C359" s="153" t="s">
        <v>180</v>
      </c>
      <c r="D359" s="24">
        <f>D360</f>
        <v>49500</v>
      </c>
      <c r="E359" s="24">
        <f>E360</f>
        <v>49500</v>
      </c>
      <c r="F359" s="34">
        <f t="shared" si="14"/>
        <v>1</v>
      </c>
    </row>
    <row r="360" spans="1:6" s="8" customFormat="1" ht="31.5" x14ac:dyDescent="0.2">
      <c r="A360" s="410"/>
      <c r="B360" s="698"/>
      <c r="C360" s="153" t="s">
        <v>197</v>
      </c>
      <c r="D360" s="24">
        <v>49500</v>
      </c>
      <c r="E360" s="24">
        <v>49500</v>
      </c>
      <c r="F360" s="34">
        <f t="shared" si="14"/>
        <v>1</v>
      </c>
    </row>
    <row r="361" spans="1:6" s="8" customFormat="1" ht="15.75" x14ac:dyDescent="0.2">
      <c r="A361" s="410"/>
      <c r="B361" s="698"/>
      <c r="C361" s="153" t="s">
        <v>181</v>
      </c>
      <c r="D361" s="36">
        <f>D362</f>
        <v>65000</v>
      </c>
      <c r="E361" s="36">
        <f>E362</f>
        <v>65000</v>
      </c>
      <c r="F361" s="25">
        <f t="shared" si="14"/>
        <v>1</v>
      </c>
    </row>
    <row r="362" spans="1:6" s="8" customFormat="1" ht="128.25" customHeight="1" x14ac:dyDescent="0.2">
      <c r="A362" s="401"/>
      <c r="B362" s="698"/>
      <c r="C362" s="33" t="s">
        <v>537</v>
      </c>
      <c r="D362" s="24">
        <v>65000</v>
      </c>
      <c r="E362" s="24">
        <v>65000</v>
      </c>
      <c r="F362" s="34">
        <f t="shared" si="14"/>
        <v>1</v>
      </c>
    </row>
    <row r="363" spans="1:6" s="8" customFormat="1" ht="31.5" x14ac:dyDescent="0.2">
      <c r="A363" s="410"/>
      <c r="B363" s="698"/>
      <c r="C363" s="153" t="s">
        <v>182</v>
      </c>
      <c r="D363" s="36">
        <f>D364</f>
        <v>0</v>
      </c>
      <c r="E363" s="36">
        <f>E364</f>
        <v>0</v>
      </c>
      <c r="F363" s="25">
        <f t="shared" si="14"/>
        <v>0</v>
      </c>
    </row>
    <row r="364" spans="1:6" s="8" customFormat="1" ht="126" x14ac:dyDescent="0.2">
      <c r="A364" s="410"/>
      <c r="B364" s="698"/>
      <c r="C364" s="153" t="s">
        <v>183</v>
      </c>
      <c r="D364" s="24">
        <v>0</v>
      </c>
      <c r="E364" s="24">
        <v>0</v>
      </c>
      <c r="F364" s="34">
        <f t="shared" si="14"/>
        <v>0</v>
      </c>
    </row>
    <row r="365" spans="1:6" s="8" customFormat="1" ht="31.5" x14ac:dyDescent="0.2">
      <c r="A365" s="410"/>
      <c r="B365" s="698"/>
      <c r="C365" s="153" t="s">
        <v>184</v>
      </c>
      <c r="D365" s="24">
        <v>0</v>
      </c>
      <c r="E365" s="24">
        <v>0</v>
      </c>
      <c r="F365" s="34">
        <f t="shared" ref="F365:F415" si="18">IF(E365=0,0,$E365/$D365)</f>
        <v>0</v>
      </c>
    </row>
    <row r="366" spans="1:6" s="8" customFormat="1" ht="15.75" x14ac:dyDescent="0.2">
      <c r="A366" s="410"/>
      <c r="B366" s="698"/>
      <c r="C366" s="153" t="s">
        <v>185</v>
      </c>
      <c r="D366" s="24">
        <v>0</v>
      </c>
      <c r="E366" s="24">
        <v>0</v>
      </c>
      <c r="F366" s="34">
        <v>0</v>
      </c>
    </row>
    <row r="367" spans="1:6" s="8" customFormat="1" ht="31.5" x14ac:dyDescent="0.2">
      <c r="A367" s="402">
        <v>754</v>
      </c>
      <c r="B367" s="417"/>
      <c r="C367" s="415" t="s">
        <v>69</v>
      </c>
      <c r="D367" s="28">
        <f>D368+D405+D418</f>
        <v>6640489.9999999981</v>
      </c>
      <c r="E367" s="28">
        <f>SUM(E368+E405+E418)</f>
        <v>6639941.5099999979</v>
      </c>
      <c r="F367" s="29">
        <f t="shared" si="18"/>
        <v>0.99991740217965841</v>
      </c>
    </row>
    <row r="368" spans="1:6" s="8" customFormat="1" ht="31.5" x14ac:dyDescent="0.2">
      <c r="A368" s="410"/>
      <c r="B368" s="43">
        <v>75411</v>
      </c>
      <c r="C368" s="415" t="s">
        <v>71</v>
      </c>
      <c r="D368" s="28">
        <f>D369+D398+D399+D402+D403+D404</f>
        <v>6619489.9999999981</v>
      </c>
      <c r="E368" s="28">
        <f>E369+E398+E399+E402+E403+E404</f>
        <v>6619489.9999999981</v>
      </c>
      <c r="F368" s="40">
        <f t="shared" si="18"/>
        <v>1</v>
      </c>
    </row>
    <row r="369" spans="1:6" s="8" customFormat="1" ht="31.5" x14ac:dyDescent="0.2">
      <c r="A369" s="410"/>
      <c r="B369" s="408"/>
      <c r="C369" s="161" t="s">
        <v>189</v>
      </c>
      <c r="D369" s="36">
        <f>D370+D382</f>
        <v>6305571.9999999981</v>
      </c>
      <c r="E369" s="36">
        <f>E370+E382</f>
        <v>6305571.9999999981</v>
      </c>
      <c r="F369" s="25">
        <f t="shared" si="18"/>
        <v>1</v>
      </c>
    </row>
    <row r="370" spans="1:6" s="8" customFormat="1" ht="31.5" x14ac:dyDescent="0.2">
      <c r="A370" s="410"/>
      <c r="B370" s="408"/>
      <c r="C370" s="161" t="s">
        <v>179</v>
      </c>
      <c r="D370" s="36">
        <f>SUM(D371:D381)</f>
        <v>5647816.3999999985</v>
      </c>
      <c r="E370" s="36">
        <f>SUM(E371:E381)</f>
        <v>5647816.3999999985</v>
      </c>
      <c r="F370" s="34">
        <f t="shared" si="18"/>
        <v>1</v>
      </c>
    </row>
    <row r="371" spans="1:6" s="8" customFormat="1" ht="31.5" x14ac:dyDescent="0.2">
      <c r="A371" s="410"/>
      <c r="B371" s="408"/>
      <c r="C371" s="153" t="s">
        <v>192</v>
      </c>
      <c r="D371" s="36">
        <v>31216</v>
      </c>
      <c r="E371" s="36">
        <v>31216</v>
      </c>
      <c r="F371" s="34">
        <f t="shared" si="18"/>
        <v>1</v>
      </c>
    </row>
    <row r="372" spans="1:6" s="8" customFormat="1" ht="47.25" x14ac:dyDescent="0.2">
      <c r="A372" s="410"/>
      <c r="B372" s="408"/>
      <c r="C372" s="153" t="s">
        <v>224</v>
      </c>
      <c r="D372" s="36">
        <v>99416.36</v>
      </c>
      <c r="E372" s="36">
        <v>99416.36</v>
      </c>
      <c r="F372" s="34">
        <f t="shared" si="18"/>
        <v>1</v>
      </c>
    </row>
    <row r="373" spans="1:6" s="8" customFormat="1" ht="31.5" x14ac:dyDescent="0.2">
      <c r="A373" s="410"/>
      <c r="B373" s="408"/>
      <c r="C373" s="153" t="s">
        <v>193</v>
      </c>
      <c r="D373" s="36">
        <v>9607.64</v>
      </c>
      <c r="E373" s="36">
        <v>9607.64</v>
      </c>
      <c r="F373" s="34">
        <f t="shared" si="18"/>
        <v>1</v>
      </c>
    </row>
    <row r="374" spans="1:6" s="8" customFormat="1" ht="47.25" x14ac:dyDescent="0.2">
      <c r="A374" s="410"/>
      <c r="B374" s="408"/>
      <c r="C374" s="153" t="s">
        <v>239</v>
      </c>
      <c r="D374" s="36">
        <v>4224471.3899999997</v>
      </c>
      <c r="E374" s="36">
        <v>4224471.3899999997</v>
      </c>
      <c r="F374" s="34">
        <f t="shared" si="18"/>
        <v>1</v>
      </c>
    </row>
    <row r="375" spans="1:6" s="8" customFormat="1" ht="63" x14ac:dyDescent="0.2">
      <c r="A375" s="410"/>
      <c r="B375" s="408"/>
      <c r="C375" s="153" t="s">
        <v>240</v>
      </c>
      <c r="D375" s="36">
        <v>276838.48</v>
      </c>
      <c r="E375" s="36">
        <v>276838.48</v>
      </c>
      <c r="F375" s="25">
        <f t="shared" si="18"/>
        <v>1</v>
      </c>
    </row>
    <row r="376" spans="1:6" s="8" customFormat="1" ht="63" x14ac:dyDescent="0.2">
      <c r="A376" s="410"/>
      <c r="B376" s="408"/>
      <c r="C376" s="153" t="s">
        <v>241</v>
      </c>
      <c r="D376" s="36">
        <v>335372.13</v>
      </c>
      <c r="E376" s="36">
        <v>335372.13</v>
      </c>
      <c r="F376" s="25">
        <f t="shared" si="18"/>
        <v>1</v>
      </c>
    </row>
    <row r="377" spans="1:6" s="8" customFormat="1" ht="31.5" x14ac:dyDescent="0.2">
      <c r="A377" s="410"/>
      <c r="B377" s="408"/>
      <c r="C377" s="153" t="s">
        <v>194</v>
      </c>
      <c r="D377" s="36">
        <v>30068.76</v>
      </c>
      <c r="E377" s="36">
        <v>30068.76</v>
      </c>
      <c r="F377" s="25">
        <f t="shared" si="18"/>
        <v>1</v>
      </c>
    </row>
    <row r="378" spans="1:6" s="8" customFormat="1" ht="31.5" x14ac:dyDescent="0.2">
      <c r="A378" s="410"/>
      <c r="B378" s="408"/>
      <c r="C378" s="153" t="s">
        <v>195</v>
      </c>
      <c r="D378" s="36">
        <v>505.38</v>
      </c>
      <c r="E378" s="36">
        <v>505.38</v>
      </c>
      <c r="F378" s="25">
        <f t="shared" si="18"/>
        <v>1</v>
      </c>
    </row>
    <row r="379" spans="1:6" s="8" customFormat="1" ht="31.5" x14ac:dyDescent="0.2">
      <c r="A379" s="410"/>
      <c r="B379" s="408"/>
      <c r="C379" s="153" t="s">
        <v>196</v>
      </c>
      <c r="D379" s="36">
        <v>1799</v>
      </c>
      <c r="E379" s="36">
        <v>1799</v>
      </c>
      <c r="F379" s="25">
        <f t="shared" si="18"/>
        <v>1</v>
      </c>
    </row>
    <row r="380" spans="1:6" s="8" customFormat="1" ht="47.25" x14ac:dyDescent="0.2">
      <c r="A380" s="410"/>
      <c r="B380" s="408"/>
      <c r="C380" s="153" t="s">
        <v>242</v>
      </c>
      <c r="D380" s="36">
        <v>638211.83999999997</v>
      </c>
      <c r="E380" s="36">
        <v>638211.83999999997</v>
      </c>
      <c r="F380" s="25">
        <f t="shared" si="18"/>
        <v>1</v>
      </c>
    </row>
    <row r="381" spans="1:6" s="8" customFormat="1" ht="31.5" x14ac:dyDescent="0.2">
      <c r="A381" s="410"/>
      <c r="B381" s="408"/>
      <c r="C381" s="153" t="s">
        <v>280</v>
      </c>
      <c r="D381" s="36">
        <v>309.42</v>
      </c>
      <c r="E381" s="36">
        <v>309.42</v>
      </c>
      <c r="F381" s="25">
        <f>IF(E381=0,0,$E381/$D381)</f>
        <v>1</v>
      </c>
    </row>
    <row r="382" spans="1:6" s="8" customFormat="1" ht="31.5" x14ac:dyDescent="0.2">
      <c r="A382" s="410"/>
      <c r="B382" s="408"/>
      <c r="C382" s="161" t="s">
        <v>180</v>
      </c>
      <c r="D382" s="36">
        <f>SUM(D383:D397)</f>
        <v>657755.6</v>
      </c>
      <c r="E382" s="36">
        <f>SUM(E383:E397)</f>
        <v>657755.6</v>
      </c>
      <c r="F382" s="25">
        <f t="shared" si="18"/>
        <v>1</v>
      </c>
    </row>
    <row r="383" spans="1:6" s="8" customFormat="1" ht="31.5" x14ac:dyDescent="0.2">
      <c r="A383" s="410"/>
      <c r="B383" s="408"/>
      <c r="C383" s="153" t="s">
        <v>197</v>
      </c>
      <c r="D383" s="36">
        <v>318681.52</v>
      </c>
      <c r="E383" s="36">
        <v>318681.52</v>
      </c>
      <c r="F383" s="25">
        <f t="shared" si="18"/>
        <v>1</v>
      </c>
    </row>
    <row r="384" spans="1:6" s="8" customFormat="1" ht="31.5" x14ac:dyDescent="0.2">
      <c r="A384" s="410"/>
      <c r="B384" s="408"/>
      <c r="C384" s="153" t="s">
        <v>243</v>
      </c>
      <c r="D384" s="36">
        <v>2132.4299999999998</v>
      </c>
      <c r="E384" s="36">
        <v>2132.4299999999998</v>
      </c>
      <c r="F384" s="25">
        <f t="shared" si="18"/>
        <v>1</v>
      </c>
    </row>
    <row r="385" spans="1:6" s="8" customFormat="1" ht="31.5" x14ac:dyDescent="0.2">
      <c r="A385" s="410"/>
      <c r="B385" s="408"/>
      <c r="C385" s="153" t="s">
        <v>539</v>
      </c>
      <c r="D385" s="36">
        <v>8051.69</v>
      </c>
      <c r="E385" s="36">
        <v>8051.69</v>
      </c>
      <c r="F385" s="25">
        <f>IF(E385=0,0,$E385/$D385)</f>
        <v>1</v>
      </c>
    </row>
    <row r="386" spans="1:6" s="8" customFormat="1" ht="15.75" x14ac:dyDescent="0.2">
      <c r="A386" s="410"/>
      <c r="B386" s="408"/>
      <c r="C386" s="153" t="s">
        <v>210</v>
      </c>
      <c r="D386" s="36">
        <v>64133.3</v>
      </c>
      <c r="E386" s="36">
        <v>64133.3</v>
      </c>
      <c r="F386" s="25">
        <f t="shared" si="18"/>
        <v>1</v>
      </c>
    </row>
    <row r="387" spans="1:6" s="8" customFormat="1" ht="31.5" x14ac:dyDescent="0.2">
      <c r="A387" s="410"/>
      <c r="B387" s="408"/>
      <c r="C387" s="153" t="s">
        <v>198</v>
      </c>
      <c r="D387" s="36">
        <v>69952.600000000006</v>
      </c>
      <c r="E387" s="36">
        <v>69952.600000000006</v>
      </c>
      <c r="F387" s="25">
        <f t="shared" si="18"/>
        <v>1</v>
      </c>
    </row>
    <row r="388" spans="1:6" s="8" customFormat="1" ht="31.5" x14ac:dyDescent="0.2">
      <c r="A388" s="410"/>
      <c r="B388" s="408"/>
      <c r="C388" s="153" t="s">
        <v>199</v>
      </c>
      <c r="D388" s="36">
        <v>24845</v>
      </c>
      <c r="E388" s="36">
        <v>24845</v>
      </c>
      <c r="F388" s="25">
        <f t="shared" si="18"/>
        <v>1</v>
      </c>
    </row>
    <row r="389" spans="1:6" s="8" customFormat="1" ht="15.75" x14ac:dyDescent="0.2">
      <c r="A389" s="410"/>
      <c r="B389" s="408"/>
      <c r="C389" s="153" t="s">
        <v>200</v>
      </c>
      <c r="D389" s="36">
        <v>120067.68</v>
      </c>
      <c r="E389" s="36">
        <v>120067.68</v>
      </c>
      <c r="F389" s="25">
        <f t="shared" si="18"/>
        <v>1</v>
      </c>
    </row>
    <row r="390" spans="1:6" s="8" customFormat="1" ht="31.5" x14ac:dyDescent="0.2">
      <c r="A390" s="410"/>
      <c r="B390" s="408"/>
      <c r="C390" s="153" t="s">
        <v>366</v>
      </c>
      <c r="D390" s="36">
        <v>14350.27</v>
      </c>
      <c r="E390" s="36">
        <v>14350.27</v>
      </c>
      <c r="F390" s="25">
        <f t="shared" si="18"/>
        <v>1</v>
      </c>
    </row>
    <row r="391" spans="1:6" s="8" customFormat="1" ht="31.5" x14ac:dyDescent="0.2">
      <c r="A391" s="410"/>
      <c r="B391" s="408"/>
      <c r="C391" s="153" t="s">
        <v>202</v>
      </c>
      <c r="D391" s="36">
        <v>60</v>
      </c>
      <c r="E391" s="36">
        <v>60</v>
      </c>
      <c r="F391" s="25">
        <f t="shared" si="18"/>
        <v>1</v>
      </c>
    </row>
    <row r="392" spans="1:6" s="8" customFormat="1" ht="15.75" x14ac:dyDescent="0.2">
      <c r="A392" s="410"/>
      <c r="B392" s="408"/>
      <c r="C392" s="153" t="s">
        <v>203</v>
      </c>
      <c r="D392" s="36">
        <v>3796.5</v>
      </c>
      <c r="E392" s="36">
        <v>3796.5</v>
      </c>
      <c r="F392" s="25">
        <f t="shared" si="18"/>
        <v>1</v>
      </c>
    </row>
    <row r="393" spans="1:6" s="8" customFormat="1" ht="31.5" x14ac:dyDescent="0.2">
      <c r="A393" s="410"/>
      <c r="B393" s="408"/>
      <c r="C393" s="153" t="s">
        <v>204</v>
      </c>
      <c r="D393" s="36">
        <v>3556.98</v>
      </c>
      <c r="E393" s="36">
        <v>3556.98</v>
      </c>
      <c r="F393" s="25">
        <f t="shared" si="18"/>
        <v>1</v>
      </c>
    </row>
    <row r="394" spans="1:6" s="8" customFormat="1" ht="31.5" x14ac:dyDescent="0.2">
      <c r="A394" s="410"/>
      <c r="B394" s="408"/>
      <c r="C394" s="153" t="s">
        <v>212</v>
      </c>
      <c r="D394" s="36">
        <v>16721</v>
      </c>
      <c r="E394" s="36">
        <v>16721</v>
      </c>
      <c r="F394" s="25">
        <f t="shared" si="18"/>
        <v>1</v>
      </c>
    </row>
    <row r="395" spans="1:6" s="8" customFormat="1" ht="31.5" x14ac:dyDescent="0.2">
      <c r="A395" s="410"/>
      <c r="B395" s="408"/>
      <c r="C395" s="153" t="s">
        <v>205</v>
      </c>
      <c r="D395" s="36">
        <v>919.65</v>
      </c>
      <c r="E395" s="36">
        <v>919.65</v>
      </c>
      <c r="F395" s="25">
        <f t="shared" si="18"/>
        <v>1</v>
      </c>
    </row>
    <row r="396" spans="1:6" s="8" customFormat="1" ht="47.25" x14ac:dyDescent="0.2">
      <c r="A396" s="410"/>
      <c r="B396" s="408"/>
      <c r="C396" s="153" t="s">
        <v>230</v>
      </c>
      <c r="D396" s="36">
        <v>9768.48</v>
      </c>
      <c r="E396" s="36">
        <v>9768.48</v>
      </c>
      <c r="F396" s="25">
        <f t="shared" si="18"/>
        <v>1</v>
      </c>
    </row>
    <row r="397" spans="1:6" s="8" customFormat="1" ht="31.5" x14ac:dyDescent="0.2">
      <c r="A397" s="401"/>
      <c r="B397" s="408"/>
      <c r="C397" s="33" t="s">
        <v>551</v>
      </c>
      <c r="D397" s="24">
        <v>718.5</v>
      </c>
      <c r="E397" s="24">
        <v>718.5</v>
      </c>
      <c r="F397" s="34">
        <f>IF(E397=0,0,$E397/$D397)</f>
        <v>1</v>
      </c>
    </row>
    <row r="398" spans="1:6" s="8" customFormat="1" ht="15.75" x14ac:dyDescent="0.2">
      <c r="A398" s="410"/>
      <c r="B398" s="408"/>
      <c r="C398" s="161" t="s">
        <v>181</v>
      </c>
      <c r="D398" s="36">
        <v>0</v>
      </c>
      <c r="E398" s="36">
        <v>0</v>
      </c>
      <c r="F398" s="25">
        <f t="shared" si="18"/>
        <v>0</v>
      </c>
    </row>
    <row r="399" spans="1:6" s="8" customFormat="1" ht="31.5" x14ac:dyDescent="0.2">
      <c r="A399" s="410"/>
      <c r="B399" s="408"/>
      <c r="C399" s="161" t="s">
        <v>182</v>
      </c>
      <c r="D399" s="36">
        <f>SUM(D400:D401)</f>
        <v>313918</v>
      </c>
      <c r="E399" s="36">
        <f>SUM(E400:E401)</f>
        <v>313918</v>
      </c>
      <c r="F399" s="25">
        <f t="shared" si="18"/>
        <v>1</v>
      </c>
    </row>
    <row r="400" spans="1:6" s="8" customFormat="1" ht="31.5" x14ac:dyDescent="0.2">
      <c r="A400" s="410"/>
      <c r="B400" s="408"/>
      <c r="C400" s="153" t="s">
        <v>207</v>
      </c>
      <c r="D400" s="36">
        <v>2195.71</v>
      </c>
      <c r="E400" s="36">
        <v>2195.71</v>
      </c>
      <c r="F400" s="25">
        <f t="shared" si="18"/>
        <v>1</v>
      </c>
    </row>
    <row r="401" spans="1:6" s="8" customFormat="1" ht="63" x14ac:dyDescent="0.2">
      <c r="A401" s="410"/>
      <c r="B401" s="408"/>
      <c r="C401" s="153" t="s">
        <v>244</v>
      </c>
      <c r="D401" s="36">
        <v>311722.28999999998</v>
      </c>
      <c r="E401" s="36">
        <v>311722.28999999998</v>
      </c>
      <c r="F401" s="25">
        <f t="shared" si="18"/>
        <v>1</v>
      </c>
    </row>
    <row r="402" spans="1:6" s="8" customFormat="1" ht="126" x14ac:dyDescent="0.2">
      <c r="A402" s="410"/>
      <c r="B402" s="408"/>
      <c r="C402" s="161" t="s">
        <v>183</v>
      </c>
      <c r="D402" s="36">
        <v>0</v>
      </c>
      <c r="E402" s="36">
        <v>0</v>
      </c>
      <c r="F402" s="25">
        <f t="shared" si="18"/>
        <v>0</v>
      </c>
    </row>
    <row r="403" spans="1:6" s="8" customFormat="1" ht="31.5" x14ac:dyDescent="0.2">
      <c r="A403" s="410"/>
      <c r="B403" s="408"/>
      <c r="C403" s="161" t="s">
        <v>184</v>
      </c>
      <c r="D403" s="36">
        <v>0</v>
      </c>
      <c r="E403" s="36">
        <v>0</v>
      </c>
      <c r="F403" s="25">
        <f t="shared" si="18"/>
        <v>0</v>
      </c>
    </row>
    <row r="404" spans="1:6" s="8" customFormat="1" ht="15.75" x14ac:dyDescent="0.2">
      <c r="A404" s="410"/>
      <c r="B404" s="408"/>
      <c r="C404" s="161" t="s">
        <v>185</v>
      </c>
      <c r="D404" s="36">
        <v>0</v>
      </c>
      <c r="E404" s="36">
        <v>0</v>
      </c>
      <c r="F404" s="25">
        <f t="shared" si="18"/>
        <v>0</v>
      </c>
    </row>
    <row r="405" spans="1:6" s="8" customFormat="1" ht="15.75" x14ac:dyDescent="0.2">
      <c r="A405" s="399"/>
      <c r="B405" s="689">
        <v>75421</v>
      </c>
      <c r="C405" s="27" t="s">
        <v>245</v>
      </c>
      <c r="D405" s="28">
        <f>D406+D413+D414+D415+D416+D417</f>
        <v>6000</v>
      </c>
      <c r="E405" s="28">
        <f>E406+E413+E414+E415+E416+E417</f>
        <v>5451.51</v>
      </c>
      <c r="F405" s="29">
        <f t="shared" si="18"/>
        <v>0.90858500000000009</v>
      </c>
    </row>
    <row r="406" spans="1:6" s="8" customFormat="1" ht="31.5" x14ac:dyDescent="0.2">
      <c r="A406" s="399"/>
      <c r="B406" s="684"/>
      <c r="C406" s="33" t="s">
        <v>189</v>
      </c>
      <c r="D406" s="24">
        <f>D407+D408</f>
        <v>6000</v>
      </c>
      <c r="E406" s="24">
        <f>E407+E408</f>
        <v>5451.51</v>
      </c>
      <c r="F406" s="34">
        <f t="shared" si="18"/>
        <v>0.90858500000000009</v>
      </c>
    </row>
    <row r="407" spans="1:6" s="8" customFormat="1" ht="31.5" x14ac:dyDescent="0.2">
      <c r="A407" s="399"/>
      <c r="B407" s="684"/>
      <c r="C407" s="33" t="s">
        <v>179</v>
      </c>
      <c r="D407" s="24">
        <v>0</v>
      </c>
      <c r="E407" s="24">
        <v>0</v>
      </c>
      <c r="F407" s="34">
        <f t="shared" si="18"/>
        <v>0</v>
      </c>
    </row>
    <row r="408" spans="1:6" s="8" customFormat="1" ht="31.5" x14ac:dyDescent="0.2">
      <c r="A408" s="399"/>
      <c r="B408" s="684"/>
      <c r="C408" s="33" t="s">
        <v>180</v>
      </c>
      <c r="D408" s="24">
        <f>SUM(D409:D412)</f>
        <v>6000</v>
      </c>
      <c r="E408" s="24">
        <f>SUM(E409:E412)</f>
        <v>5451.51</v>
      </c>
      <c r="F408" s="34">
        <f t="shared" si="18"/>
        <v>0.90858500000000009</v>
      </c>
    </row>
    <row r="409" spans="1:6" s="8" customFormat="1" ht="15.75" x14ac:dyDescent="0.2">
      <c r="A409" s="399"/>
      <c r="B409" s="684"/>
      <c r="C409" s="33" t="s">
        <v>367</v>
      </c>
      <c r="D409" s="24">
        <v>743</v>
      </c>
      <c r="E409" s="24">
        <v>742.63</v>
      </c>
      <c r="F409" s="34">
        <f t="shared" si="18"/>
        <v>0.99950201884253032</v>
      </c>
    </row>
    <row r="410" spans="1:6" s="8" customFormat="1" ht="31.5" x14ac:dyDescent="0.2">
      <c r="A410" s="399"/>
      <c r="B410" s="685"/>
      <c r="C410" s="33" t="s">
        <v>197</v>
      </c>
      <c r="D410" s="24">
        <v>3648</v>
      </c>
      <c r="E410" s="24">
        <v>3646.95</v>
      </c>
      <c r="F410" s="34">
        <f t="shared" si="18"/>
        <v>0.99971217105263155</v>
      </c>
    </row>
    <row r="411" spans="1:6" s="8" customFormat="1" ht="31.5" x14ac:dyDescent="0.2">
      <c r="A411" s="399"/>
      <c r="B411" s="685"/>
      <c r="C411" s="33" t="s">
        <v>243</v>
      </c>
      <c r="D411" s="24">
        <v>1031</v>
      </c>
      <c r="E411" s="24">
        <v>484.13</v>
      </c>
      <c r="F411" s="34">
        <f t="shared" ref="F411" si="19">IF(E411=0,0,$E411/$D411)</f>
        <v>0.46957322987390882</v>
      </c>
    </row>
    <row r="412" spans="1:6" s="8" customFormat="1" ht="15.75" x14ac:dyDescent="0.2">
      <c r="A412" s="399"/>
      <c r="B412" s="685"/>
      <c r="C412" s="33" t="s">
        <v>200</v>
      </c>
      <c r="D412" s="24">
        <v>578</v>
      </c>
      <c r="E412" s="24">
        <v>577.79999999999995</v>
      </c>
      <c r="F412" s="34">
        <f t="shared" si="18"/>
        <v>0.99965397923875421</v>
      </c>
    </row>
    <row r="413" spans="1:6" s="8" customFormat="1" ht="15.75" x14ac:dyDescent="0.2">
      <c r="A413" s="399"/>
      <c r="B413" s="684"/>
      <c r="C413" s="33" t="s">
        <v>181</v>
      </c>
      <c r="D413" s="24">
        <v>0</v>
      </c>
      <c r="E413" s="24">
        <v>0</v>
      </c>
      <c r="F413" s="34">
        <f t="shared" si="18"/>
        <v>0</v>
      </c>
    </row>
    <row r="414" spans="1:6" s="8" customFormat="1" ht="31.5" x14ac:dyDescent="0.2">
      <c r="A414" s="399"/>
      <c r="B414" s="684"/>
      <c r="C414" s="33" t="s">
        <v>182</v>
      </c>
      <c r="D414" s="24">
        <v>0</v>
      </c>
      <c r="E414" s="24">
        <v>0</v>
      </c>
      <c r="F414" s="34">
        <f t="shared" si="18"/>
        <v>0</v>
      </c>
    </row>
    <row r="415" spans="1:6" s="8" customFormat="1" ht="126" x14ac:dyDescent="0.2">
      <c r="A415" s="399"/>
      <c r="B415" s="684"/>
      <c r="C415" s="33" t="s">
        <v>183</v>
      </c>
      <c r="D415" s="24">
        <v>0</v>
      </c>
      <c r="E415" s="24">
        <v>0</v>
      </c>
      <c r="F415" s="34">
        <f t="shared" si="18"/>
        <v>0</v>
      </c>
    </row>
    <row r="416" spans="1:6" s="8" customFormat="1" ht="31.5" x14ac:dyDescent="0.2">
      <c r="A416" s="399"/>
      <c r="B416" s="684"/>
      <c r="C416" s="33" t="s">
        <v>184</v>
      </c>
      <c r="D416" s="24">
        <v>0</v>
      </c>
      <c r="E416" s="24">
        <v>0</v>
      </c>
      <c r="F416" s="34">
        <f t="shared" ref="F416:F494" si="20">IF(E416=0,0,$E416/$D416)</f>
        <v>0</v>
      </c>
    </row>
    <row r="417" spans="1:6" s="8" customFormat="1" ht="15.75" x14ac:dyDescent="0.2">
      <c r="A417" s="400"/>
      <c r="B417" s="686"/>
      <c r="C417" s="33" t="s">
        <v>185</v>
      </c>
      <c r="D417" s="24">
        <v>0</v>
      </c>
      <c r="E417" s="24">
        <v>0</v>
      </c>
      <c r="F417" s="34">
        <f t="shared" si="20"/>
        <v>0</v>
      </c>
    </row>
    <row r="418" spans="1:6" s="8" customFormat="1" ht="31.5" x14ac:dyDescent="0.2">
      <c r="A418" s="399"/>
      <c r="B418" s="689">
        <v>75478</v>
      </c>
      <c r="C418" s="27" t="s">
        <v>169</v>
      </c>
      <c r="D418" s="28">
        <f>D419+D423+D424+D425+D426+D427</f>
        <v>15000</v>
      </c>
      <c r="E418" s="28">
        <f>E419+E423+E424+E425+E426+E427</f>
        <v>15000</v>
      </c>
      <c r="F418" s="29">
        <f t="shared" si="20"/>
        <v>1</v>
      </c>
    </row>
    <row r="419" spans="1:6" s="8" customFormat="1" ht="31.5" x14ac:dyDescent="0.2">
      <c r="A419" s="399"/>
      <c r="B419" s="684"/>
      <c r="C419" s="33" t="s">
        <v>189</v>
      </c>
      <c r="D419" s="24">
        <f>D420+D421</f>
        <v>15000</v>
      </c>
      <c r="E419" s="24">
        <f>E420+E421</f>
        <v>15000</v>
      </c>
      <c r="F419" s="34">
        <f t="shared" si="20"/>
        <v>1</v>
      </c>
    </row>
    <row r="420" spans="1:6" s="8" customFormat="1" ht="31.5" x14ac:dyDescent="0.2">
      <c r="A420" s="399"/>
      <c r="B420" s="684"/>
      <c r="C420" s="33" t="s">
        <v>179</v>
      </c>
      <c r="D420" s="24">
        <v>0</v>
      </c>
      <c r="E420" s="24">
        <v>0</v>
      </c>
      <c r="F420" s="34">
        <f t="shared" si="20"/>
        <v>0</v>
      </c>
    </row>
    <row r="421" spans="1:6" s="8" customFormat="1" ht="31.5" x14ac:dyDescent="0.2">
      <c r="A421" s="399"/>
      <c r="B421" s="684"/>
      <c r="C421" s="33" t="s">
        <v>180</v>
      </c>
      <c r="D421" s="24">
        <f>SUM(D422:D422)</f>
        <v>15000</v>
      </c>
      <c r="E421" s="24">
        <f>SUM(E422:E422)</f>
        <v>15000</v>
      </c>
      <c r="F421" s="34">
        <f t="shared" si="20"/>
        <v>1</v>
      </c>
    </row>
    <row r="422" spans="1:6" s="8" customFormat="1" ht="31.5" x14ac:dyDescent="0.2">
      <c r="A422" s="399"/>
      <c r="B422" s="685"/>
      <c r="C422" s="33" t="s">
        <v>197</v>
      </c>
      <c r="D422" s="24">
        <v>15000</v>
      </c>
      <c r="E422" s="24">
        <v>15000</v>
      </c>
      <c r="F422" s="34">
        <f t="shared" si="20"/>
        <v>1</v>
      </c>
    </row>
    <row r="423" spans="1:6" s="8" customFormat="1" ht="15.75" x14ac:dyDescent="0.2">
      <c r="A423" s="399"/>
      <c r="B423" s="684"/>
      <c r="C423" s="33" t="s">
        <v>181</v>
      </c>
      <c r="D423" s="24">
        <v>0</v>
      </c>
      <c r="E423" s="24">
        <v>0</v>
      </c>
      <c r="F423" s="34">
        <f t="shared" si="20"/>
        <v>0</v>
      </c>
    </row>
    <row r="424" spans="1:6" s="8" customFormat="1" ht="31.5" x14ac:dyDescent="0.2">
      <c r="A424" s="399"/>
      <c r="B424" s="684"/>
      <c r="C424" s="33" t="s">
        <v>182</v>
      </c>
      <c r="D424" s="24">
        <v>0</v>
      </c>
      <c r="E424" s="24">
        <v>0</v>
      </c>
      <c r="F424" s="34">
        <f t="shared" si="20"/>
        <v>0</v>
      </c>
    </row>
    <row r="425" spans="1:6" s="8" customFormat="1" ht="126" x14ac:dyDescent="0.2">
      <c r="A425" s="399"/>
      <c r="B425" s="684"/>
      <c r="C425" s="33" t="s">
        <v>183</v>
      </c>
      <c r="D425" s="24">
        <v>0</v>
      </c>
      <c r="E425" s="24">
        <v>0</v>
      </c>
      <c r="F425" s="34">
        <f t="shared" si="20"/>
        <v>0</v>
      </c>
    </row>
    <row r="426" spans="1:6" s="8" customFormat="1" ht="31.5" x14ac:dyDescent="0.2">
      <c r="A426" s="399"/>
      <c r="B426" s="684"/>
      <c r="C426" s="33" t="s">
        <v>184</v>
      </c>
      <c r="D426" s="24">
        <v>0</v>
      </c>
      <c r="E426" s="24">
        <v>0</v>
      </c>
      <c r="F426" s="34">
        <f t="shared" ref="F426:F427" si="21">IF(E426=0,0,$E426/$D426)</f>
        <v>0</v>
      </c>
    </row>
    <row r="427" spans="1:6" s="8" customFormat="1" ht="15.75" x14ac:dyDescent="0.2">
      <c r="A427" s="400"/>
      <c r="B427" s="686"/>
      <c r="C427" s="33" t="s">
        <v>185</v>
      </c>
      <c r="D427" s="24">
        <v>0</v>
      </c>
      <c r="E427" s="24">
        <v>0</v>
      </c>
      <c r="F427" s="34">
        <f t="shared" si="21"/>
        <v>0</v>
      </c>
    </row>
    <row r="428" spans="1:6" s="8" customFormat="1" ht="15.75" x14ac:dyDescent="0.2">
      <c r="A428" s="403">
        <v>755</v>
      </c>
      <c r="B428" s="27"/>
      <c r="C428" s="27" t="s">
        <v>355</v>
      </c>
      <c r="D428" s="28">
        <f>D429</f>
        <v>313020</v>
      </c>
      <c r="E428" s="28">
        <f>E429</f>
        <v>311707.15999999997</v>
      </c>
      <c r="F428" s="29">
        <f t="shared" si="20"/>
        <v>0.99580589099738026</v>
      </c>
    </row>
    <row r="429" spans="1:6" s="8" customFormat="1" ht="15.75" x14ac:dyDescent="0.2">
      <c r="A429" s="403"/>
      <c r="B429" s="683">
        <v>75515</v>
      </c>
      <c r="C429" s="30" t="s">
        <v>357</v>
      </c>
      <c r="D429" s="31">
        <f>D430+D440+D442+D443+D444+D445</f>
        <v>313020</v>
      </c>
      <c r="E429" s="31">
        <f>E430+E440+E442+E443+E444+E445</f>
        <v>311707.15999999997</v>
      </c>
      <c r="F429" s="32">
        <f t="shared" si="20"/>
        <v>0.99580589099738026</v>
      </c>
    </row>
    <row r="430" spans="1:6" s="8" customFormat="1" ht="31.5" x14ac:dyDescent="0.2">
      <c r="A430" s="403"/>
      <c r="B430" s="684"/>
      <c r="C430" s="33" t="s">
        <v>189</v>
      </c>
      <c r="D430" s="24">
        <f>D431+D436</f>
        <v>130842.35999999999</v>
      </c>
      <c r="E430" s="24">
        <f>E431+E436</f>
        <v>129648.09999999999</v>
      </c>
      <c r="F430" s="34">
        <f t="shared" si="20"/>
        <v>0.99087252782661517</v>
      </c>
    </row>
    <row r="431" spans="1:6" s="8" customFormat="1" ht="31.5" x14ac:dyDescent="0.2">
      <c r="A431" s="403"/>
      <c r="B431" s="684"/>
      <c r="C431" s="33" t="s">
        <v>179</v>
      </c>
      <c r="D431" s="24">
        <f>SUM(D432:D435)</f>
        <v>14098.59</v>
      </c>
      <c r="E431" s="24">
        <f>SUM(E432:E435)</f>
        <v>14098.59</v>
      </c>
      <c r="F431" s="34">
        <f t="shared" si="20"/>
        <v>1</v>
      </c>
    </row>
    <row r="432" spans="1:6" s="8" customFormat="1" ht="31.5" x14ac:dyDescent="0.2">
      <c r="A432" s="410"/>
      <c r="B432" s="685"/>
      <c r="C432" s="33" t="s">
        <v>192</v>
      </c>
      <c r="D432" s="24">
        <v>1700</v>
      </c>
      <c r="E432" s="24">
        <v>1700</v>
      </c>
      <c r="F432" s="34">
        <f t="shared" ref="F432" si="22">IF(E432=0,0,$E432/$D432)</f>
        <v>1</v>
      </c>
    </row>
    <row r="433" spans="1:6" s="8" customFormat="1" ht="31.5" x14ac:dyDescent="0.2">
      <c r="A433" s="410"/>
      <c r="B433" s="684"/>
      <c r="C433" s="33" t="s">
        <v>194</v>
      </c>
      <c r="D433" s="24">
        <v>292.24</v>
      </c>
      <c r="E433" s="24">
        <v>292.24</v>
      </c>
      <c r="F433" s="34">
        <f t="shared" si="20"/>
        <v>1</v>
      </c>
    </row>
    <row r="434" spans="1:6" s="8" customFormat="1" ht="31.5" x14ac:dyDescent="0.2">
      <c r="A434" s="410"/>
      <c r="B434" s="684"/>
      <c r="C434" s="33" t="s">
        <v>195</v>
      </c>
      <c r="D434" s="24">
        <v>20.83</v>
      </c>
      <c r="E434" s="24">
        <v>20.83</v>
      </c>
      <c r="F434" s="34">
        <f t="shared" si="20"/>
        <v>1</v>
      </c>
    </row>
    <row r="435" spans="1:6" s="8" customFormat="1" ht="31.5" x14ac:dyDescent="0.2">
      <c r="A435" s="410"/>
      <c r="B435" s="684"/>
      <c r="C435" s="153" t="s">
        <v>196</v>
      </c>
      <c r="D435" s="36">
        <v>12085.52</v>
      </c>
      <c r="E435" s="36">
        <v>12085.52</v>
      </c>
      <c r="F435" s="25">
        <f t="shared" si="20"/>
        <v>1</v>
      </c>
    </row>
    <row r="436" spans="1:6" s="8" customFormat="1" ht="31.5" x14ac:dyDescent="0.2">
      <c r="A436" s="403"/>
      <c r="B436" s="684"/>
      <c r="C436" s="33" t="s">
        <v>180</v>
      </c>
      <c r="D436" s="24">
        <f>SUM(D437:D439)</f>
        <v>116743.76999999999</v>
      </c>
      <c r="E436" s="24">
        <f>SUM(E437:E439)</f>
        <v>115549.51</v>
      </c>
      <c r="F436" s="34">
        <f t="shared" si="20"/>
        <v>0.9897702464122925</v>
      </c>
    </row>
    <row r="437" spans="1:6" s="8" customFormat="1" ht="31.5" x14ac:dyDescent="0.2">
      <c r="A437" s="403"/>
      <c r="B437" s="684"/>
      <c r="C437" s="33" t="s">
        <v>197</v>
      </c>
      <c r="D437" s="24">
        <v>4418.93</v>
      </c>
      <c r="E437" s="24">
        <v>4417.29</v>
      </c>
      <c r="F437" s="34">
        <f t="shared" si="20"/>
        <v>0.99962886943219276</v>
      </c>
    </row>
    <row r="438" spans="1:6" s="8" customFormat="1" ht="15.75" x14ac:dyDescent="0.2">
      <c r="A438" s="403"/>
      <c r="B438" s="684"/>
      <c r="C438" s="33" t="s">
        <v>200</v>
      </c>
      <c r="D438" s="24">
        <v>111514.84</v>
      </c>
      <c r="E438" s="24">
        <v>110322.22</v>
      </c>
      <c r="F438" s="34">
        <f t="shared" si="20"/>
        <v>0.98930527990714068</v>
      </c>
    </row>
    <row r="439" spans="1:6" s="8" customFormat="1" ht="47.25" x14ac:dyDescent="0.2">
      <c r="A439" s="403"/>
      <c r="B439" s="685"/>
      <c r="C439" s="33" t="s">
        <v>206</v>
      </c>
      <c r="D439" s="24">
        <v>810</v>
      </c>
      <c r="E439" s="24">
        <v>810</v>
      </c>
      <c r="F439" s="34">
        <f t="shared" ref="F439" si="23">IF(E439=0,0,$E439/$D439)</f>
        <v>1</v>
      </c>
    </row>
    <row r="440" spans="1:6" s="8" customFormat="1" ht="15.75" x14ac:dyDescent="0.2">
      <c r="A440" s="399"/>
      <c r="B440" s="684"/>
      <c r="C440" s="33" t="s">
        <v>181</v>
      </c>
      <c r="D440" s="24">
        <f>D441</f>
        <v>182177.64</v>
      </c>
      <c r="E440" s="24">
        <f>E441</f>
        <v>182059.06</v>
      </c>
      <c r="F440" s="34">
        <f t="shared" si="20"/>
        <v>0.99934909684854845</v>
      </c>
    </row>
    <row r="441" spans="1:6" s="8" customFormat="1" ht="126" x14ac:dyDescent="0.2">
      <c r="A441" s="399"/>
      <c r="B441" s="684"/>
      <c r="C441" s="33" t="s">
        <v>283</v>
      </c>
      <c r="D441" s="24">
        <v>182177.64</v>
      </c>
      <c r="E441" s="24">
        <v>182059.06</v>
      </c>
      <c r="F441" s="34">
        <f t="shared" si="20"/>
        <v>0.99934909684854845</v>
      </c>
    </row>
    <row r="442" spans="1:6" s="8" customFormat="1" ht="31.5" x14ac:dyDescent="0.2">
      <c r="A442" s="399"/>
      <c r="B442" s="684"/>
      <c r="C442" s="33" t="s">
        <v>182</v>
      </c>
      <c r="D442" s="24">
        <v>0</v>
      </c>
      <c r="E442" s="24">
        <v>0</v>
      </c>
      <c r="F442" s="34">
        <f t="shared" si="20"/>
        <v>0</v>
      </c>
    </row>
    <row r="443" spans="1:6" s="8" customFormat="1" ht="126" x14ac:dyDescent="0.2">
      <c r="A443" s="399"/>
      <c r="B443" s="684"/>
      <c r="C443" s="33" t="s">
        <v>183</v>
      </c>
      <c r="D443" s="24">
        <v>0</v>
      </c>
      <c r="E443" s="24">
        <v>0</v>
      </c>
      <c r="F443" s="34">
        <f t="shared" si="20"/>
        <v>0</v>
      </c>
    </row>
    <row r="444" spans="1:6" s="8" customFormat="1" ht="31.5" x14ac:dyDescent="0.2">
      <c r="A444" s="399"/>
      <c r="B444" s="684"/>
      <c r="C444" s="33" t="s">
        <v>184</v>
      </c>
      <c r="D444" s="24">
        <v>0</v>
      </c>
      <c r="E444" s="24">
        <v>0</v>
      </c>
      <c r="F444" s="34">
        <f t="shared" si="20"/>
        <v>0</v>
      </c>
    </row>
    <row r="445" spans="1:6" s="8" customFormat="1" ht="15.75" x14ac:dyDescent="0.2">
      <c r="A445" s="399"/>
      <c r="B445" s="686"/>
      <c r="C445" s="33" t="s">
        <v>185</v>
      </c>
      <c r="D445" s="24">
        <v>0</v>
      </c>
      <c r="E445" s="24">
        <v>0</v>
      </c>
      <c r="F445" s="34">
        <f t="shared" si="20"/>
        <v>0</v>
      </c>
    </row>
    <row r="446" spans="1:6" s="2" customFormat="1" ht="94.5" x14ac:dyDescent="0.2">
      <c r="A446" s="404">
        <v>756</v>
      </c>
      <c r="B446" s="418"/>
      <c r="C446" s="114" t="s">
        <v>73</v>
      </c>
      <c r="D446" s="28">
        <f>D447</f>
        <v>1732000</v>
      </c>
      <c r="E446" s="28">
        <f>E447</f>
        <v>1598963.7499999998</v>
      </c>
      <c r="F446" s="29">
        <f t="shared" ref="F446:F459" si="24">IF(E446=0,0,$E446/$D446)</f>
        <v>0.92318923210161652</v>
      </c>
    </row>
    <row r="447" spans="1:6" s="2" customFormat="1" ht="78.75" x14ac:dyDescent="0.2">
      <c r="A447" s="405"/>
      <c r="B447" s="414">
        <v>75618</v>
      </c>
      <c r="C447" s="419" t="s">
        <v>75</v>
      </c>
      <c r="D447" s="31">
        <f>D448+D455+D456+D457+D458+D459</f>
        <v>1732000</v>
      </c>
      <c r="E447" s="31">
        <f>E448+E455+E456+E457+E458+E459</f>
        <v>1598963.7499999998</v>
      </c>
      <c r="F447" s="32">
        <f t="shared" si="24"/>
        <v>0.92318923210161652</v>
      </c>
    </row>
    <row r="448" spans="1:6" s="8" customFormat="1" ht="31.5" x14ac:dyDescent="0.2">
      <c r="A448" s="405"/>
      <c r="B448" s="408"/>
      <c r="C448" s="153" t="s">
        <v>189</v>
      </c>
      <c r="D448" s="24">
        <f>D449+D450</f>
        <v>1732000</v>
      </c>
      <c r="E448" s="24">
        <f>E449+E450</f>
        <v>1598963.7499999998</v>
      </c>
      <c r="F448" s="34">
        <f t="shared" si="24"/>
        <v>0.92318923210161652</v>
      </c>
    </row>
    <row r="449" spans="1:6" s="8" customFormat="1" ht="31.5" x14ac:dyDescent="0.2">
      <c r="A449" s="405"/>
      <c r="B449" s="408"/>
      <c r="C449" s="153" t="s">
        <v>179</v>
      </c>
      <c r="D449" s="24">
        <v>0</v>
      </c>
      <c r="E449" s="24">
        <v>0</v>
      </c>
      <c r="F449" s="34">
        <f t="shared" si="24"/>
        <v>0</v>
      </c>
    </row>
    <row r="450" spans="1:6" s="8" customFormat="1" ht="31.5" x14ac:dyDescent="0.2">
      <c r="A450" s="405"/>
      <c r="B450" s="408"/>
      <c r="C450" s="153" t="s">
        <v>180</v>
      </c>
      <c r="D450" s="24">
        <f>SUM(D451:D454)</f>
        <v>1732000</v>
      </c>
      <c r="E450" s="24">
        <f>SUM(E451:E454)</f>
        <v>1598963.7499999998</v>
      </c>
      <c r="F450" s="34">
        <f t="shared" si="24"/>
        <v>0.92318923210161652</v>
      </c>
    </row>
    <row r="451" spans="1:6" s="8" customFormat="1" ht="31.5" x14ac:dyDescent="0.2">
      <c r="A451" s="405"/>
      <c r="B451" s="408"/>
      <c r="C451" s="153" t="s">
        <v>197</v>
      </c>
      <c r="D451" s="24">
        <v>2500</v>
      </c>
      <c r="E451" s="24">
        <v>2407.48</v>
      </c>
      <c r="F451" s="34">
        <f t="shared" si="24"/>
        <v>0.96299199999999996</v>
      </c>
    </row>
    <row r="452" spans="1:6" s="8" customFormat="1" ht="15.75" x14ac:dyDescent="0.2">
      <c r="A452" s="405"/>
      <c r="B452" s="408"/>
      <c r="C452" s="33" t="s">
        <v>200</v>
      </c>
      <c r="D452" s="24">
        <v>1710000</v>
      </c>
      <c r="E452" s="24">
        <v>1587584.39</v>
      </c>
      <c r="F452" s="34">
        <f t="shared" si="24"/>
        <v>0.9284119239766081</v>
      </c>
    </row>
    <row r="453" spans="1:6" s="8" customFormat="1" ht="31.5" x14ac:dyDescent="0.2">
      <c r="A453" s="405"/>
      <c r="B453" s="408"/>
      <c r="C453" s="33" t="s">
        <v>228</v>
      </c>
      <c r="D453" s="24">
        <v>1500</v>
      </c>
      <c r="E453" s="24">
        <v>615</v>
      </c>
      <c r="F453" s="34">
        <f>IF(E453=0,0,$E453/$D453)</f>
        <v>0.41</v>
      </c>
    </row>
    <row r="454" spans="1:6" s="8" customFormat="1" ht="47.25" x14ac:dyDescent="0.2">
      <c r="A454" s="405"/>
      <c r="B454" s="408"/>
      <c r="C454" s="33" t="s">
        <v>253</v>
      </c>
      <c r="D454" s="24">
        <v>18000</v>
      </c>
      <c r="E454" s="24">
        <v>8356.8799999999992</v>
      </c>
      <c r="F454" s="34">
        <f>IF(E454=0,0,$E454/$D454)</f>
        <v>0.46427111111111108</v>
      </c>
    </row>
    <row r="455" spans="1:6" s="8" customFormat="1" ht="15.75" x14ac:dyDescent="0.2">
      <c r="A455" s="405"/>
      <c r="B455" s="408"/>
      <c r="C455" s="153" t="s">
        <v>181</v>
      </c>
      <c r="D455" s="24">
        <v>0</v>
      </c>
      <c r="E455" s="24">
        <v>0</v>
      </c>
      <c r="F455" s="34">
        <f t="shared" si="24"/>
        <v>0</v>
      </c>
    </row>
    <row r="456" spans="1:6" s="8" customFormat="1" ht="31.5" x14ac:dyDescent="0.2">
      <c r="A456" s="405"/>
      <c r="B456" s="408"/>
      <c r="C456" s="153" t="s">
        <v>182</v>
      </c>
      <c r="D456" s="24">
        <v>0</v>
      </c>
      <c r="E456" s="24">
        <v>0</v>
      </c>
      <c r="F456" s="34">
        <f t="shared" si="24"/>
        <v>0</v>
      </c>
    </row>
    <row r="457" spans="1:6" s="8" customFormat="1" ht="126" x14ac:dyDescent="0.2">
      <c r="A457" s="405"/>
      <c r="B457" s="408"/>
      <c r="C457" s="153" t="s">
        <v>183</v>
      </c>
      <c r="D457" s="24">
        <v>0</v>
      </c>
      <c r="E457" s="24">
        <v>0</v>
      </c>
      <c r="F457" s="34">
        <f t="shared" si="24"/>
        <v>0</v>
      </c>
    </row>
    <row r="458" spans="1:6" s="8" customFormat="1" ht="31.5" x14ac:dyDescent="0.2">
      <c r="A458" s="405"/>
      <c r="B458" s="408"/>
      <c r="C458" s="153" t="s">
        <v>184</v>
      </c>
      <c r="D458" s="24">
        <v>0</v>
      </c>
      <c r="E458" s="24">
        <v>0</v>
      </c>
      <c r="F458" s="34">
        <f t="shared" si="24"/>
        <v>0</v>
      </c>
    </row>
    <row r="459" spans="1:6" s="8" customFormat="1" ht="15.75" x14ac:dyDescent="0.2">
      <c r="A459" s="406"/>
      <c r="B459" s="420"/>
      <c r="C459" s="153" t="s">
        <v>185</v>
      </c>
      <c r="D459" s="24">
        <v>0</v>
      </c>
      <c r="E459" s="24">
        <v>0</v>
      </c>
      <c r="F459" s="34">
        <f t="shared" si="24"/>
        <v>0</v>
      </c>
    </row>
    <row r="460" spans="1:6" s="8" customFormat="1" ht="15.75" x14ac:dyDescent="0.2">
      <c r="A460" s="692">
        <v>757</v>
      </c>
      <c r="B460" s="421"/>
      <c r="C460" s="27" t="s">
        <v>246</v>
      </c>
      <c r="D460" s="28">
        <f>D461</f>
        <v>1809600</v>
      </c>
      <c r="E460" s="28">
        <f>E461</f>
        <v>1206511</v>
      </c>
      <c r="F460" s="29">
        <f t="shared" si="20"/>
        <v>0.66672800618921313</v>
      </c>
    </row>
    <row r="461" spans="1:6" s="8" customFormat="1" ht="63" x14ac:dyDescent="0.2">
      <c r="A461" s="690"/>
      <c r="B461" s="683">
        <v>75702</v>
      </c>
      <c r="C461" s="30" t="s">
        <v>247</v>
      </c>
      <c r="D461" s="31">
        <f>D462+D465+D466+D467+D468+D469</f>
        <v>1809600</v>
      </c>
      <c r="E461" s="31">
        <f>E462+E465+E466+E467+E468+E469</f>
        <v>1206511</v>
      </c>
      <c r="F461" s="32">
        <f t="shared" si="20"/>
        <v>0.66672800618921313</v>
      </c>
    </row>
    <row r="462" spans="1:6" s="8" customFormat="1" ht="31.5" x14ac:dyDescent="0.2">
      <c r="A462" s="690"/>
      <c r="B462" s="684"/>
      <c r="C462" s="33" t="s">
        <v>189</v>
      </c>
      <c r="D462" s="24">
        <f>D463+D464</f>
        <v>0</v>
      </c>
      <c r="E462" s="24">
        <f>E463+E464</f>
        <v>0</v>
      </c>
      <c r="F462" s="34">
        <f t="shared" si="20"/>
        <v>0</v>
      </c>
    </row>
    <row r="463" spans="1:6" s="8" customFormat="1" ht="31.5" x14ac:dyDescent="0.2">
      <c r="A463" s="690"/>
      <c r="B463" s="684"/>
      <c r="C463" s="33" t="s">
        <v>179</v>
      </c>
      <c r="D463" s="24">
        <v>0</v>
      </c>
      <c r="E463" s="24">
        <v>0</v>
      </c>
      <c r="F463" s="34">
        <f t="shared" si="20"/>
        <v>0</v>
      </c>
    </row>
    <row r="464" spans="1:6" s="8" customFormat="1" ht="31.5" x14ac:dyDescent="0.2">
      <c r="A464" s="690"/>
      <c r="B464" s="684"/>
      <c r="C464" s="33" t="s">
        <v>180</v>
      </c>
      <c r="D464" s="24">
        <v>0</v>
      </c>
      <c r="E464" s="24">
        <v>0</v>
      </c>
      <c r="F464" s="34">
        <f t="shared" si="20"/>
        <v>0</v>
      </c>
    </row>
    <row r="465" spans="1:6" s="8" customFormat="1" ht="15.75" x14ac:dyDescent="0.2">
      <c r="A465" s="690"/>
      <c r="B465" s="684"/>
      <c r="C465" s="33" t="s">
        <v>181</v>
      </c>
      <c r="D465" s="24">
        <v>0</v>
      </c>
      <c r="E465" s="24">
        <v>0</v>
      </c>
      <c r="F465" s="34">
        <f t="shared" si="20"/>
        <v>0</v>
      </c>
    </row>
    <row r="466" spans="1:6" s="8" customFormat="1" ht="31.5" x14ac:dyDescent="0.2">
      <c r="A466" s="690"/>
      <c r="B466" s="684"/>
      <c r="C466" s="33" t="s">
        <v>182</v>
      </c>
      <c r="D466" s="24">
        <v>0</v>
      </c>
      <c r="E466" s="24">
        <v>0</v>
      </c>
      <c r="F466" s="34">
        <f t="shared" si="20"/>
        <v>0</v>
      </c>
    </row>
    <row r="467" spans="1:6" s="8" customFormat="1" ht="126" x14ac:dyDescent="0.2">
      <c r="A467" s="690"/>
      <c r="B467" s="684"/>
      <c r="C467" s="33" t="s">
        <v>183</v>
      </c>
      <c r="D467" s="24">
        <v>0</v>
      </c>
      <c r="E467" s="24">
        <v>0</v>
      </c>
      <c r="F467" s="34">
        <f t="shared" si="20"/>
        <v>0</v>
      </c>
    </row>
    <row r="468" spans="1:6" s="8" customFormat="1" ht="31.5" x14ac:dyDescent="0.2">
      <c r="A468" s="690"/>
      <c r="B468" s="684"/>
      <c r="C468" s="33" t="s">
        <v>184</v>
      </c>
      <c r="D468" s="24">
        <v>0</v>
      </c>
      <c r="E468" s="24">
        <v>0</v>
      </c>
      <c r="F468" s="34">
        <f t="shared" si="20"/>
        <v>0</v>
      </c>
    </row>
    <row r="469" spans="1:6" s="8" customFormat="1" ht="15.75" x14ac:dyDescent="0.2">
      <c r="A469" s="690"/>
      <c r="B469" s="684"/>
      <c r="C469" s="33" t="s">
        <v>185</v>
      </c>
      <c r="D469" s="24">
        <f>D470+D471</f>
        <v>1809600</v>
      </c>
      <c r="E469" s="24">
        <f>E470+E471</f>
        <v>1206511</v>
      </c>
      <c r="F469" s="34">
        <f t="shared" si="20"/>
        <v>0.66672800618921313</v>
      </c>
    </row>
    <row r="470" spans="1:6" s="8" customFormat="1" ht="63" x14ac:dyDescent="0.2">
      <c r="A470" s="691"/>
      <c r="B470" s="685"/>
      <c r="C470" s="33" t="s">
        <v>655</v>
      </c>
      <c r="D470" s="24">
        <v>222480</v>
      </c>
      <c r="E470" s="24">
        <v>10000</v>
      </c>
      <c r="F470" s="34">
        <f t="shared" ref="F470" si="25">IF(E470=0,0,$E470/$D470)</f>
        <v>4.4947860481841066E-2</v>
      </c>
    </row>
    <row r="471" spans="1:6" s="8" customFormat="1" ht="94.5" x14ac:dyDescent="0.2">
      <c r="A471" s="693"/>
      <c r="B471" s="686"/>
      <c r="C471" s="33" t="s">
        <v>248</v>
      </c>
      <c r="D471" s="24">
        <v>1587120</v>
      </c>
      <c r="E471" s="24">
        <v>1196511</v>
      </c>
      <c r="F471" s="34">
        <f t="shared" si="20"/>
        <v>0.75388817480719794</v>
      </c>
    </row>
    <row r="472" spans="1:6" s="8" customFormat="1" ht="15.75" x14ac:dyDescent="0.2">
      <c r="A472" s="692">
        <v>758</v>
      </c>
      <c r="B472" s="27"/>
      <c r="C472" s="27" t="s">
        <v>87</v>
      </c>
      <c r="D472" s="28">
        <f>D473</f>
        <v>838094</v>
      </c>
      <c r="E472" s="28">
        <f>E473</f>
        <v>0</v>
      </c>
      <c r="F472" s="40">
        <f t="shared" si="20"/>
        <v>0</v>
      </c>
    </row>
    <row r="473" spans="1:6" s="8" customFormat="1" ht="15.75" x14ac:dyDescent="0.2">
      <c r="A473" s="690"/>
      <c r="B473" s="683">
        <v>75818</v>
      </c>
      <c r="C473" s="30" t="s">
        <v>249</v>
      </c>
      <c r="D473" s="31">
        <f>D474</f>
        <v>838094</v>
      </c>
      <c r="E473" s="31">
        <f>E474</f>
        <v>0</v>
      </c>
      <c r="F473" s="32">
        <f t="shared" si="20"/>
        <v>0</v>
      </c>
    </row>
    <row r="474" spans="1:6" s="8" customFormat="1" ht="31.5" x14ac:dyDescent="0.2">
      <c r="A474" s="690"/>
      <c r="B474" s="684"/>
      <c r="C474" s="33" t="s">
        <v>189</v>
      </c>
      <c r="D474" s="24">
        <f>D475+D476</f>
        <v>838094</v>
      </c>
      <c r="E474" s="24">
        <f>E475+E477</f>
        <v>0</v>
      </c>
      <c r="F474" s="34">
        <f t="shared" si="20"/>
        <v>0</v>
      </c>
    </row>
    <row r="475" spans="1:6" s="8" customFormat="1" ht="31.5" x14ac:dyDescent="0.2">
      <c r="A475" s="690"/>
      <c r="B475" s="684"/>
      <c r="C475" s="33" t="s">
        <v>179</v>
      </c>
      <c r="D475" s="24">
        <v>0</v>
      </c>
      <c r="E475" s="24">
        <v>0</v>
      </c>
      <c r="F475" s="34">
        <f t="shared" si="20"/>
        <v>0</v>
      </c>
    </row>
    <row r="476" spans="1:6" s="8" customFormat="1" ht="31.5" x14ac:dyDescent="0.2">
      <c r="A476" s="690"/>
      <c r="B476" s="684"/>
      <c r="C476" s="33" t="s">
        <v>180</v>
      </c>
      <c r="D476" s="24">
        <f>D477</f>
        <v>838094</v>
      </c>
      <c r="E476" s="24">
        <f>E477</f>
        <v>0</v>
      </c>
      <c r="F476" s="34">
        <f t="shared" si="20"/>
        <v>0</v>
      </c>
    </row>
    <row r="477" spans="1:6" s="8" customFormat="1" ht="15.75" x14ac:dyDescent="0.2">
      <c r="A477" s="690"/>
      <c r="B477" s="684"/>
      <c r="C477" s="33" t="s">
        <v>250</v>
      </c>
      <c r="D477" s="24">
        <v>838094</v>
      </c>
      <c r="E477" s="24">
        <v>0</v>
      </c>
      <c r="F477" s="25">
        <f t="shared" si="20"/>
        <v>0</v>
      </c>
    </row>
    <row r="478" spans="1:6" s="8" customFormat="1" ht="15.75" x14ac:dyDescent="0.2">
      <c r="A478" s="690"/>
      <c r="B478" s="684"/>
      <c r="C478" s="33" t="s">
        <v>181</v>
      </c>
      <c r="D478" s="24">
        <v>0</v>
      </c>
      <c r="E478" s="24">
        <v>0</v>
      </c>
      <c r="F478" s="25">
        <f t="shared" si="20"/>
        <v>0</v>
      </c>
    </row>
    <row r="479" spans="1:6" s="8" customFormat="1" ht="31.5" x14ac:dyDescent="0.2">
      <c r="A479" s="690"/>
      <c r="B479" s="684"/>
      <c r="C479" s="33" t="s">
        <v>182</v>
      </c>
      <c r="D479" s="24">
        <v>0</v>
      </c>
      <c r="E479" s="24">
        <v>0</v>
      </c>
      <c r="F479" s="25">
        <f t="shared" si="20"/>
        <v>0</v>
      </c>
    </row>
    <row r="480" spans="1:6" s="8" customFormat="1" ht="126" x14ac:dyDescent="0.2">
      <c r="A480" s="690"/>
      <c r="B480" s="684"/>
      <c r="C480" s="33" t="s">
        <v>183</v>
      </c>
      <c r="D480" s="24">
        <v>0</v>
      </c>
      <c r="E480" s="24">
        <v>0</v>
      </c>
      <c r="F480" s="34">
        <f t="shared" si="20"/>
        <v>0</v>
      </c>
    </row>
    <row r="481" spans="1:6" s="8" customFormat="1" ht="31.5" x14ac:dyDescent="0.2">
      <c r="A481" s="690"/>
      <c r="B481" s="684"/>
      <c r="C481" s="33" t="s">
        <v>184</v>
      </c>
      <c r="D481" s="24">
        <v>0</v>
      </c>
      <c r="E481" s="24">
        <v>0</v>
      </c>
      <c r="F481" s="34">
        <f t="shared" si="20"/>
        <v>0</v>
      </c>
    </row>
    <row r="482" spans="1:6" s="8" customFormat="1" ht="15.75" x14ac:dyDescent="0.2">
      <c r="A482" s="693"/>
      <c r="B482" s="686"/>
      <c r="C482" s="33" t="s">
        <v>185</v>
      </c>
      <c r="D482" s="24">
        <v>0</v>
      </c>
      <c r="E482" s="24">
        <v>0</v>
      </c>
      <c r="F482" s="34">
        <f t="shared" si="20"/>
        <v>0</v>
      </c>
    </row>
    <row r="483" spans="1:6" s="8" customFormat="1" ht="15.75" x14ac:dyDescent="0.2">
      <c r="A483" s="692">
        <v>801</v>
      </c>
      <c r="B483" s="27"/>
      <c r="C483" s="27" t="s">
        <v>99</v>
      </c>
      <c r="D483" s="28">
        <f>D484+D494+D520+D536+D546+D561+D601+D611+D626+D657+D700+D720+D751+D763+D775+D787+D799</f>
        <v>55225665.389999993</v>
      </c>
      <c r="E483" s="28">
        <f>E484+E494+E520+E536+E546+E561+E601+E611+E626+E657+E700+E720+E751+E763+E799+E775+E787</f>
        <v>54484095.909999996</v>
      </c>
      <c r="F483" s="29">
        <f t="shared" si="20"/>
        <v>0.98657201366858904</v>
      </c>
    </row>
    <row r="484" spans="1:6" s="8" customFormat="1" ht="15.75" x14ac:dyDescent="0.2">
      <c r="A484" s="690"/>
      <c r="B484" s="683">
        <v>80101</v>
      </c>
      <c r="C484" s="30" t="s">
        <v>447</v>
      </c>
      <c r="D484" s="31">
        <f>D485+D488+D490+D491+D492+D493</f>
        <v>970603</v>
      </c>
      <c r="E484" s="31">
        <f>E485+E488+E490+E491+E492+E493</f>
        <v>970603</v>
      </c>
      <c r="F484" s="32">
        <f t="shared" si="20"/>
        <v>1</v>
      </c>
    </row>
    <row r="485" spans="1:6" s="8" customFormat="1" ht="31.5" x14ac:dyDescent="0.2">
      <c r="A485" s="690"/>
      <c r="B485" s="684"/>
      <c r="C485" s="33" t="s">
        <v>189</v>
      </c>
      <c r="D485" s="24">
        <f>D486+D487</f>
        <v>0</v>
      </c>
      <c r="E485" s="24">
        <f>E486+E487</f>
        <v>0</v>
      </c>
      <c r="F485" s="34">
        <f t="shared" si="20"/>
        <v>0</v>
      </c>
    </row>
    <row r="486" spans="1:6" s="8" customFormat="1" ht="31.5" x14ac:dyDescent="0.2">
      <c r="A486" s="690"/>
      <c r="B486" s="684"/>
      <c r="C486" s="33" t="s">
        <v>179</v>
      </c>
      <c r="D486" s="24">
        <v>0</v>
      </c>
      <c r="E486" s="24">
        <v>0</v>
      </c>
      <c r="F486" s="34">
        <f t="shared" si="20"/>
        <v>0</v>
      </c>
    </row>
    <row r="487" spans="1:6" s="8" customFormat="1" ht="31.5" x14ac:dyDescent="0.2">
      <c r="A487" s="690"/>
      <c r="B487" s="684"/>
      <c r="C487" s="33" t="s">
        <v>180</v>
      </c>
      <c r="D487" s="24">
        <v>0</v>
      </c>
      <c r="E487" s="24">
        <v>0</v>
      </c>
      <c r="F487" s="34">
        <f t="shared" si="20"/>
        <v>0</v>
      </c>
    </row>
    <row r="488" spans="1:6" s="8" customFormat="1" ht="15.75" x14ac:dyDescent="0.2">
      <c r="A488" s="690"/>
      <c r="B488" s="684"/>
      <c r="C488" s="33" t="s">
        <v>181</v>
      </c>
      <c r="D488" s="24">
        <f>D489</f>
        <v>970603</v>
      </c>
      <c r="E488" s="24">
        <f>E489</f>
        <v>970603</v>
      </c>
      <c r="F488" s="34">
        <f t="shared" si="20"/>
        <v>1</v>
      </c>
    </row>
    <row r="489" spans="1:6" s="8" customFormat="1" ht="47.25" x14ac:dyDescent="0.2">
      <c r="A489" s="690"/>
      <c r="B489" s="684"/>
      <c r="C489" s="33" t="s">
        <v>254</v>
      </c>
      <c r="D489" s="24">
        <v>970603</v>
      </c>
      <c r="E489" s="24">
        <v>970603</v>
      </c>
      <c r="F489" s="34">
        <f t="shared" si="20"/>
        <v>1</v>
      </c>
    </row>
    <row r="490" spans="1:6" s="8" customFormat="1" ht="31.5" x14ac:dyDescent="0.2">
      <c r="A490" s="690"/>
      <c r="B490" s="684"/>
      <c r="C490" s="33" t="s">
        <v>182</v>
      </c>
      <c r="D490" s="24">
        <v>0</v>
      </c>
      <c r="E490" s="24">
        <v>0</v>
      </c>
      <c r="F490" s="34">
        <f t="shared" si="20"/>
        <v>0</v>
      </c>
    </row>
    <row r="491" spans="1:6" s="8" customFormat="1" ht="126" x14ac:dyDescent="0.2">
      <c r="A491" s="690"/>
      <c r="B491" s="684"/>
      <c r="C491" s="33" t="s">
        <v>183</v>
      </c>
      <c r="D491" s="24">
        <v>0</v>
      </c>
      <c r="E491" s="24">
        <v>0</v>
      </c>
      <c r="F491" s="34">
        <f t="shared" si="20"/>
        <v>0</v>
      </c>
    </row>
    <row r="492" spans="1:6" s="8" customFormat="1" ht="31.5" x14ac:dyDescent="0.2">
      <c r="A492" s="690"/>
      <c r="B492" s="684"/>
      <c r="C492" s="33" t="s">
        <v>184</v>
      </c>
      <c r="D492" s="24">
        <v>0</v>
      </c>
      <c r="E492" s="24">
        <v>0</v>
      </c>
      <c r="F492" s="34">
        <f t="shared" si="20"/>
        <v>0</v>
      </c>
    </row>
    <row r="493" spans="1:6" s="8" customFormat="1" ht="15.75" x14ac:dyDescent="0.2">
      <c r="A493" s="690"/>
      <c r="B493" s="686"/>
      <c r="C493" s="33" t="s">
        <v>185</v>
      </c>
      <c r="D493" s="24">
        <v>0</v>
      </c>
      <c r="E493" s="24">
        <v>0</v>
      </c>
      <c r="F493" s="34">
        <f t="shared" si="20"/>
        <v>0</v>
      </c>
    </row>
    <row r="494" spans="1:6" s="8" customFormat="1" ht="15.75" x14ac:dyDescent="0.2">
      <c r="A494" s="690"/>
      <c r="B494" s="683">
        <v>80102</v>
      </c>
      <c r="C494" s="30" t="s">
        <v>251</v>
      </c>
      <c r="D494" s="31">
        <f>D495+D514+D515+D517+D518+D519</f>
        <v>2339345</v>
      </c>
      <c r="E494" s="31">
        <f>E495+E514+E515+E517+E518+E519</f>
        <v>2339341.5599999996</v>
      </c>
      <c r="F494" s="32">
        <f t="shared" si="20"/>
        <v>0.99999852950291623</v>
      </c>
    </row>
    <row r="495" spans="1:6" s="8" customFormat="1" ht="31.5" x14ac:dyDescent="0.2">
      <c r="A495" s="690"/>
      <c r="B495" s="684"/>
      <c r="C495" s="33" t="s">
        <v>189</v>
      </c>
      <c r="D495" s="24">
        <f>D496+D501</f>
        <v>2336288</v>
      </c>
      <c r="E495" s="24">
        <f>E496+E501</f>
        <v>2336284.7199999997</v>
      </c>
      <c r="F495" s="34">
        <f t="shared" ref="F495:F527" si="26">IF(E495=0,0,$E495/$D495)</f>
        <v>0.99999859606349895</v>
      </c>
    </row>
    <row r="496" spans="1:6" s="8" customFormat="1" ht="31.5" x14ac:dyDescent="0.2">
      <c r="A496" s="690"/>
      <c r="B496" s="684"/>
      <c r="C496" s="33" t="s">
        <v>179</v>
      </c>
      <c r="D496" s="24">
        <f>SUM(D497:D500)</f>
        <v>2009485</v>
      </c>
      <c r="E496" s="24">
        <f>SUM(E497:E500)</f>
        <v>2009484.71</v>
      </c>
      <c r="F496" s="34">
        <f t="shared" si="26"/>
        <v>0.99999985568441663</v>
      </c>
    </row>
    <row r="497" spans="1:6" s="8" customFormat="1" ht="31.5" x14ac:dyDescent="0.2">
      <c r="A497" s="690"/>
      <c r="B497" s="684"/>
      <c r="C497" s="33" t="s">
        <v>192</v>
      </c>
      <c r="D497" s="24">
        <v>1564937</v>
      </c>
      <c r="E497" s="24">
        <v>1564937</v>
      </c>
      <c r="F497" s="34">
        <f t="shared" si="26"/>
        <v>1</v>
      </c>
    </row>
    <row r="498" spans="1:6" s="8" customFormat="1" ht="31.5" x14ac:dyDescent="0.2">
      <c r="A498" s="690"/>
      <c r="B498" s="684"/>
      <c r="C498" s="33" t="s">
        <v>193</v>
      </c>
      <c r="D498" s="24">
        <v>123166</v>
      </c>
      <c r="E498" s="24">
        <v>123165.96</v>
      </c>
      <c r="F498" s="34">
        <f t="shared" si="26"/>
        <v>0.99999967523504874</v>
      </c>
    </row>
    <row r="499" spans="1:6" s="8" customFormat="1" ht="31.5" x14ac:dyDescent="0.2">
      <c r="A499" s="690"/>
      <c r="B499" s="684"/>
      <c r="C499" s="33" t="s">
        <v>194</v>
      </c>
      <c r="D499" s="24">
        <v>282743</v>
      </c>
      <c r="E499" s="24">
        <v>282743</v>
      </c>
      <c r="F499" s="34">
        <f t="shared" si="26"/>
        <v>1</v>
      </c>
    </row>
    <row r="500" spans="1:6" s="8" customFormat="1" ht="31.5" x14ac:dyDescent="0.2">
      <c r="A500" s="690"/>
      <c r="B500" s="684"/>
      <c r="C500" s="33" t="s">
        <v>195</v>
      </c>
      <c r="D500" s="24">
        <v>38639</v>
      </c>
      <c r="E500" s="24">
        <v>38638.75</v>
      </c>
      <c r="F500" s="34">
        <f t="shared" si="26"/>
        <v>0.99999352985325707</v>
      </c>
    </row>
    <row r="501" spans="1:6" s="8" customFormat="1" ht="31.5" x14ac:dyDescent="0.2">
      <c r="A501" s="690"/>
      <c r="B501" s="684"/>
      <c r="C501" s="33" t="s">
        <v>180</v>
      </c>
      <c r="D501" s="24">
        <f>SUM(D502:D513)</f>
        <v>326803</v>
      </c>
      <c r="E501" s="24">
        <f>SUM(E502:E513)</f>
        <v>326800.01</v>
      </c>
      <c r="F501" s="34">
        <f t="shared" si="26"/>
        <v>0.99999085075718397</v>
      </c>
    </row>
    <row r="502" spans="1:6" s="8" customFormat="1" ht="31.5" x14ac:dyDescent="0.2">
      <c r="A502" s="690"/>
      <c r="B502" s="684"/>
      <c r="C502" s="33" t="s">
        <v>197</v>
      </c>
      <c r="D502" s="24">
        <v>26415</v>
      </c>
      <c r="E502" s="24">
        <v>26414.57</v>
      </c>
      <c r="F502" s="34">
        <f t="shared" si="26"/>
        <v>0.99998372137043345</v>
      </c>
    </row>
    <row r="503" spans="1:6" s="8" customFormat="1" ht="31.5" x14ac:dyDescent="0.2">
      <c r="A503" s="691"/>
      <c r="B503" s="685"/>
      <c r="C503" s="33" t="s">
        <v>373</v>
      </c>
      <c r="D503" s="24">
        <v>50700</v>
      </c>
      <c r="E503" s="24">
        <v>50699.98</v>
      </c>
      <c r="F503" s="34">
        <f t="shared" si="26"/>
        <v>0.99999960552268252</v>
      </c>
    </row>
    <row r="504" spans="1:6" s="8" customFormat="1" ht="15.75" x14ac:dyDescent="0.2">
      <c r="A504" s="690"/>
      <c r="B504" s="684"/>
      <c r="C504" s="33" t="s">
        <v>210</v>
      </c>
      <c r="D504" s="24">
        <v>113817</v>
      </c>
      <c r="E504" s="24">
        <v>113816.95</v>
      </c>
      <c r="F504" s="34">
        <f t="shared" si="26"/>
        <v>0.99999956069831397</v>
      </c>
    </row>
    <row r="505" spans="1:6" s="8" customFormat="1" ht="31.5" x14ac:dyDescent="0.2">
      <c r="A505" s="690"/>
      <c r="B505" s="684"/>
      <c r="C505" s="33" t="s">
        <v>198</v>
      </c>
      <c r="D505" s="24">
        <v>14373</v>
      </c>
      <c r="E505" s="24">
        <v>14371.59</v>
      </c>
      <c r="F505" s="34">
        <f t="shared" si="26"/>
        <v>0.99990189939469842</v>
      </c>
    </row>
    <row r="506" spans="1:6" s="8" customFormat="1" ht="31.5" x14ac:dyDescent="0.2">
      <c r="A506" s="690"/>
      <c r="B506" s="684"/>
      <c r="C506" s="33" t="s">
        <v>199</v>
      </c>
      <c r="D506" s="24">
        <v>8017</v>
      </c>
      <c r="E506" s="24">
        <v>8017</v>
      </c>
      <c r="F506" s="34">
        <f t="shared" si="26"/>
        <v>1</v>
      </c>
    </row>
    <row r="507" spans="1:6" s="8" customFormat="1" ht="15.75" x14ac:dyDescent="0.2">
      <c r="A507" s="690"/>
      <c r="B507" s="684"/>
      <c r="C507" s="33" t="s">
        <v>200</v>
      </c>
      <c r="D507" s="24">
        <v>21856</v>
      </c>
      <c r="E507" s="24">
        <v>21855.19</v>
      </c>
      <c r="F507" s="34">
        <f t="shared" si="26"/>
        <v>0.99996293923865298</v>
      </c>
    </row>
    <row r="508" spans="1:6" s="8" customFormat="1" ht="31.5" x14ac:dyDescent="0.2">
      <c r="A508" s="690"/>
      <c r="B508" s="684"/>
      <c r="C508" s="33" t="s">
        <v>366</v>
      </c>
      <c r="D508" s="24">
        <v>2528</v>
      </c>
      <c r="E508" s="24">
        <v>2527.73</v>
      </c>
      <c r="F508" s="34">
        <f t="shared" si="26"/>
        <v>0.9998931962025317</v>
      </c>
    </row>
    <row r="509" spans="1:6" s="8" customFormat="1" ht="31.5" x14ac:dyDescent="0.2">
      <c r="A509" s="690"/>
      <c r="B509" s="684"/>
      <c r="C509" s="33" t="s">
        <v>202</v>
      </c>
      <c r="D509" s="24">
        <v>489</v>
      </c>
      <c r="E509" s="24">
        <v>489</v>
      </c>
      <c r="F509" s="34">
        <f t="shared" si="26"/>
        <v>1</v>
      </c>
    </row>
    <row r="510" spans="1:6" s="8" customFormat="1" ht="15.75" x14ac:dyDescent="0.2">
      <c r="A510" s="690"/>
      <c r="B510" s="684"/>
      <c r="C510" s="33" t="s">
        <v>203</v>
      </c>
      <c r="D510" s="24">
        <v>4575</v>
      </c>
      <c r="E510" s="24">
        <v>4575</v>
      </c>
      <c r="F510" s="34">
        <f t="shared" si="26"/>
        <v>1</v>
      </c>
    </row>
    <row r="511" spans="1:6" s="8" customFormat="1" ht="31.5" x14ac:dyDescent="0.2">
      <c r="A511" s="690"/>
      <c r="B511" s="684"/>
      <c r="C511" s="33" t="s">
        <v>204</v>
      </c>
      <c r="D511" s="24">
        <v>79233</v>
      </c>
      <c r="E511" s="24">
        <v>79233</v>
      </c>
      <c r="F511" s="34">
        <f t="shared" si="26"/>
        <v>1</v>
      </c>
    </row>
    <row r="512" spans="1:6" s="8" customFormat="1" ht="31.5" x14ac:dyDescent="0.2">
      <c r="A512" s="690"/>
      <c r="B512" s="684"/>
      <c r="C512" s="33" t="s">
        <v>212</v>
      </c>
      <c r="D512" s="24">
        <v>6</v>
      </c>
      <c r="E512" s="24">
        <v>6</v>
      </c>
      <c r="F512" s="34">
        <f t="shared" si="26"/>
        <v>1</v>
      </c>
    </row>
    <row r="513" spans="1:6" s="8" customFormat="1" ht="47.25" x14ac:dyDescent="0.2">
      <c r="A513" s="690"/>
      <c r="B513" s="684"/>
      <c r="C513" s="33" t="s">
        <v>206</v>
      </c>
      <c r="D513" s="24">
        <v>4794</v>
      </c>
      <c r="E513" s="24">
        <v>4794</v>
      </c>
      <c r="F513" s="34">
        <f t="shared" si="26"/>
        <v>1</v>
      </c>
    </row>
    <row r="514" spans="1:6" s="8" customFormat="1" ht="15.75" x14ac:dyDescent="0.2">
      <c r="A514" s="690"/>
      <c r="B514" s="684"/>
      <c r="C514" s="33" t="s">
        <v>181</v>
      </c>
      <c r="D514" s="24">
        <v>0</v>
      </c>
      <c r="E514" s="24">
        <v>0</v>
      </c>
      <c r="F514" s="34">
        <f t="shared" si="26"/>
        <v>0</v>
      </c>
    </row>
    <row r="515" spans="1:6" s="8" customFormat="1" ht="31.5" x14ac:dyDescent="0.2">
      <c r="A515" s="690"/>
      <c r="B515" s="684"/>
      <c r="C515" s="33" t="s">
        <v>182</v>
      </c>
      <c r="D515" s="24">
        <f>D516</f>
        <v>3057</v>
      </c>
      <c r="E515" s="24">
        <f>E516</f>
        <v>3056.84</v>
      </c>
      <c r="F515" s="34">
        <f t="shared" si="26"/>
        <v>0.99994766110565914</v>
      </c>
    </row>
    <row r="516" spans="1:6" s="8" customFormat="1" ht="31.5" x14ac:dyDescent="0.2">
      <c r="A516" s="690"/>
      <c r="B516" s="684"/>
      <c r="C516" s="33" t="s">
        <v>207</v>
      </c>
      <c r="D516" s="24">
        <v>3057</v>
      </c>
      <c r="E516" s="24">
        <v>3056.84</v>
      </c>
      <c r="F516" s="34">
        <f t="shared" si="26"/>
        <v>0.99994766110565914</v>
      </c>
    </row>
    <row r="517" spans="1:6" s="8" customFormat="1" ht="126" x14ac:dyDescent="0.2">
      <c r="A517" s="690"/>
      <c r="B517" s="684"/>
      <c r="C517" s="33" t="s">
        <v>183</v>
      </c>
      <c r="D517" s="24">
        <v>0</v>
      </c>
      <c r="E517" s="24">
        <v>0</v>
      </c>
      <c r="F517" s="34">
        <f t="shared" si="26"/>
        <v>0</v>
      </c>
    </row>
    <row r="518" spans="1:6" s="8" customFormat="1" ht="31.5" x14ac:dyDescent="0.2">
      <c r="A518" s="690"/>
      <c r="B518" s="684"/>
      <c r="C518" s="33" t="s">
        <v>184</v>
      </c>
      <c r="D518" s="24">
        <v>0</v>
      </c>
      <c r="E518" s="24">
        <v>0</v>
      </c>
      <c r="F518" s="34">
        <f t="shared" si="26"/>
        <v>0</v>
      </c>
    </row>
    <row r="519" spans="1:6" s="8" customFormat="1" ht="17.25" customHeight="1" x14ac:dyDescent="0.2">
      <c r="A519" s="690"/>
      <c r="B519" s="686"/>
      <c r="C519" s="33" t="s">
        <v>185</v>
      </c>
      <c r="D519" s="24">
        <v>0</v>
      </c>
      <c r="E519" s="24">
        <v>0</v>
      </c>
      <c r="F519" s="34">
        <f t="shared" si="26"/>
        <v>0</v>
      </c>
    </row>
    <row r="520" spans="1:6" s="8" customFormat="1" ht="15.75" x14ac:dyDescent="0.2">
      <c r="A520" s="690"/>
      <c r="B520" s="683">
        <v>80105</v>
      </c>
      <c r="C520" s="30" t="s">
        <v>359</v>
      </c>
      <c r="D520" s="31">
        <f>D521+D531+D532+D533+D534+D535</f>
        <v>376332</v>
      </c>
      <c r="E520" s="31">
        <f>E521+E531+E532+E533+E534+E535</f>
        <v>376330.76</v>
      </c>
      <c r="F520" s="32">
        <f t="shared" si="26"/>
        <v>0.99999670503704174</v>
      </c>
    </row>
    <row r="521" spans="1:6" s="8" customFormat="1" ht="31.5" x14ac:dyDescent="0.2">
      <c r="A521" s="690"/>
      <c r="B521" s="684"/>
      <c r="C521" s="33" t="s">
        <v>189</v>
      </c>
      <c r="D521" s="24">
        <f>D522+D527</f>
        <v>376332</v>
      </c>
      <c r="E521" s="24">
        <f>E522+E527</f>
        <v>376330.76</v>
      </c>
      <c r="F521" s="34">
        <f t="shared" si="26"/>
        <v>0.99999670503704174</v>
      </c>
    </row>
    <row r="522" spans="1:6" s="8" customFormat="1" ht="31.5" x14ac:dyDescent="0.2">
      <c r="A522" s="690"/>
      <c r="B522" s="684"/>
      <c r="C522" s="33" t="s">
        <v>179</v>
      </c>
      <c r="D522" s="24">
        <f>SUM(D523:D526)</f>
        <v>334277</v>
      </c>
      <c r="E522" s="24">
        <f>SUM(E523:E526)</f>
        <v>334275.77</v>
      </c>
      <c r="F522" s="34">
        <f t="shared" si="26"/>
        <v>0.99999632041689979</v>
      </c>
    </row>
    <row r="523" spans="1:6" s="8" customFormat="1" ht="31.5" x14ac:dyDescent="0.2">
      <c r="A523" s="690"/>
      <c r="B523" s="684"/>
      <c r="C523" s="33" t="s">
        <v>192</v>
      </c>
      <c r="D523" s="24">
        <v>263001</v>
      </c>
      <c r="E523" s="24">
        <v>263000.49</v>
      </c>
      <c r="F523" s="34">
        <f t="shared" si="26"/>
        <v>0.9999980608438751</v>
      </c>
    </row>
    <row r="524" spans="1:6" s="8" customFormat="1" ht="31.5" x14ac:dyDescent="0.2">
      <c r="A524" s="690"/>
      <c r="B524" s="684"/>
      <c r="C524" s="33" t="s">
        <v>193</v>
      </c>
      <c r="D524" s="24">
        <v>17027</v>
      </c>
      <c r="E524" s="24">
        <v>17026.93</v>
      </c>
      <c r="F524" s="34">
        <f t="shared" si="26"/>
        <v>0.99999588888236335</v>
      </c>
    </row>
    <row r="525" spans="1:6" s="8" customFormat="1" ht="31.5" x14ac:dyDescent="0.2">
      <c r="A525" s="690"/>
      <c r="B525" s="684"/>
      <c r="C525" s="33" t="s">
        <v>194</v>
      </c>
      <c r="D525" s="24">
        <v>47427</v>
      </c>
      <c r="E525" s="24">
        <v>47426.77</v>
      </c>
      <c r="F525" s="34">
        <f t="shared" si="26"/>
        <v>0.99999515044173148</v>
      </c>
    </row>
    <row r="526" spans="1:6" s="8" customFormat="1" ht="31.5" x14ac:dyDescent="0.2">
      <c r="A526" s="690"/>
      <c r="B526" s="684"/>
      <c r="C526" s="33" t="s">
        <v>195</v>
      </c>
      <c r="D526" s="24">
        <v>6822</v>
      </c>
      <c r="E526" s="24">
        <v>6821.58</v>
      </c>
      <c r="F526" s="34">
        <f t="shared" si="26"/>
        <v>0.99993843447669306</v>
      </c>
    </row>
    <row r="527" spans="1:6" s="8" customFormat="1" ht="31.5" x14ac:dyDescent="0.2">
      <c r="A527" s="690"/>
      <c r="B527" s="684"/>
      <c r="C527" s="33" t="s">
        <v>180</v>
      </c>
      <c r="D527" s="24">
        <f>SUM(D528:D530)</f>
        <v>42055</v>
      </c>
      <c r="E527" s="24">
        <f>SUM(E528:E530)</f>
        <v>42054.99</v>
      </c>
      <c r="F527" s="34">
        <f t="shared" si="26"/>
        <v>0.9999997622161455</v>
      </c>
    </row>
    <row r="528" spans="1:6" s="8" customFormat="1" ht="31.5" x14ac:dyDescent="0.2">
      <c r="A528" s="690"/>
      <c r="B528" s="684"/>
      <c r="C528" s="33" t="s">
        <v>243</v>
      </c>
      <c r="D528" s="24">
        <v>14339</v>
      </c>
      <c r="E528" s="24">
        <v>14338.99</v>
      </c>
      <c r="F528" s="34">
        <f t="shared" ref="F528:F650" si="27">IF(E528=0,0,$E528/$D528)</f>
        <v>0.9999993026012971</v>
      </c>
    </row>
    <row r="529" spans="1:6" s="8" customFormat="1" ht="31.5" x14ac:dyDescent="0.2">
      <c r="A529" s="690"/>
      <c r="B529" s="684"/>
      <c r="C529" s="33" t="s">
        <v>373</v>
      </c>
      <c r="D529" s="24">
        <v>12414</v>
      </c>
      <c r="E529" s="24">
        <v>12414</v>
      </c>
      <c r="F529" s="34">
        <f t="shared" si="27"/>
        <v>1</v>
      </c>
    </row>
    <row r="530" spans="1:6" s="8" customFormat="1" ht="31.5" x14ac:dyDescent="0.2">
      <c r="A530" s="690"/>
      <c r="B530" s="684"/>
      <c r="C530" s="33" t="s">
        <v>204</v>
      </c>
      <c r="D530" s="24">
        <v>15302</v>
      </c>
      <c r="E530" s="24">
        <v>15302</v>
      </c>
      <c r="F530" s="34">
        <f t="shared" si="27"/>
        <v>1</v>
      </c>
    </row>
    <row r="531" spans="1:6" s="8" customFormat="1" ht="15.75" x14ac:dyDescent="0.2">
      <c r="A531" s="690"/>
      <c r="B531" s="684"/>
      <c r="C531" s="33" t="s">
        <v>181</v>
      </c>
      <c r="D531" s="24">
        <v>0</v>
      </c>
      <c r="E531" s="24">
        <v>0</v>
      </c>
      <c r="F531" s="34">
        <f t="shared" si="27"/>
        <v>0</v>
      </c>
    </row>
    <row r="532" spans="1:6" s="8" customFormat="1" ht="31.5" x14ac:dyDescent="0.2">
      <c r="A532" s="690"/>
      <c r="B532" s="684"/>
      <c r="C532" s="33" t="s">
        <v>182</v>
      </c>
      <c r="D532" s="24">
        <v>0</v>
      </c>
      <c r="E532" s="24">
        <v>0</v>
      </c>
      <c r="F532" s="34">
        <f t="shared" si="27"/>
        <v>0</v>
      </c>
    </row>
    <row r="533" spans="1:6" s="8" customFormat="1" ht="126" x14ac:dyDescent="0.2">
      <c r="A533" s="690"/>
      <c r="B533" s="684"/>
      <c r="C533" s="33" t="s">
        <v>183</v>
      </c>
      <c r="D533" s="24">
        <v>0</v>
      </c>
      <c r="E533" s="24">
        <v>0</v>
      </c>
      <c r="F533" s="34">
        <f t="shared" si="27"/>
        <v>0</v>
      </c>
    </row>
    <row r="534" spans="1:6" s="8" customFormat="1" ht="31.5" x14ac:dyDescent="0.2">
      <c r="A534" s="690"/>
      <c r="B534" s="684"/>
      <c r="C534" s="33" t="s">
        <v>184</v>
      </c>
      <c r="D534" s="24">
        <v>0</v>
      </c>
      <c r="E534" s="24">
        <v>0</v>
      </c>
      <c r="F534" s="34">
        <f t="shared" si="27"/>
        <v>0</v>
      </c>
    </row>
    <row r="535" spans="1:6" s="8" customFormat="1" ht="15.75" x14ac:dyDescent="0.2">
      <c r="A535" s="690"/>
      <c r="B535" s="686"/>
      <c r="C535" s="33" t="s">
        <v>185</v>
      </c>
      <c r="D535" s="24">
        <v>0</v>
      </c>
      <c r="E535" s="24">
        <v>0</v>
      </c>
      <c r="F535" s="34">
        <f t="shared" si="27"/>
        <v>0</v>
      </c>
    </row>
    <row r="536" spans="1:6" s="8" customFormat="1" ht="15.75" x14ac:dyDescent="0.2">
      <c r="A536" s="690"/>
      <c r="B536" s="683">
        <v>80110</v>
      </c>
      <c r="C536" s="30" t="s">
        <v>341</v>
      </c>
      <c r="D536" s="31">
        <f>D537+D540+D542+D543+D544+D545</f>
        <v>414685</v>
      </c>
      <c r="E536" s="31">
        <f>E537+E540+E542+E543+E544+E545</f>
        <v>414685</v>
      </c>
      <c r="F536" s="32">
        <f t="shared" si="27"/>
        <v>1</v>
      </c>
    </row>
    <row r="537" spans="1:6" s="8" customFormat="1" ht="31.5" x14ac:dyDescent="0.2">
      <c r="A537" s="690"/>
      <c r="B537" s="684"/>
      <c r="C537" s="33" t="s">
        <v>189</v>
      </c>
      <c r="D537" s="24">
        <f>D538+D539</f>
        <v>0</v>
      </c>
      <c r="E537" s="24">
        <f>E538+E539</f>
        <v>0</v>
      </c>
      <c r="F537" s="34">
        <f t="shared" si="27"/>
        <v>0</v>
      </c>
    </row>
    <row r="538" spans="1:6" s="8" customFormat="1" ht="31.5" x14ac:dyDescent="0.2">
      <c r="A538" s="690"/>
      <c r="B538" s="684"/>
      <c r="C538" s="33" t="s">
        <v>179</v>
      </c>
      <c r="D538" s="24">
        <v>0</v>
      </c>
      <c r="E538" s="24">
        <v>0</v>
      </c>
      <c r="F538" s="34">
        <f t="shared" si="27"/>
        <v>0</v>
      </c>
    </row>
    <row r="539" spans="1:6" s="8" customFormat="1" ht="31.5" x14ac:dyDescent="0.2">
      <c r="A539" s="690"/>
      <c r="B539" s="684"/>
      <c r="C539" s="33" t="s">
        <v>180</v>
      </c>
      <c r="D539" s="24">
        <v>0</v>
      </c>
      <c r="E539" s="24">
        <v>0</v>
      </c>
      <c r="F539" s="34">
        <f t="shared" si="27"/>
        <v>0</v>
      </c>
    </row>
    <row r="540" spans="1:6" s="8" customFormat="1" ht="15.75" x14ac:dyDescent="0.2">
      <c r="A540" s="690"/>
      <c r="B540" s="684"/>
      <c r="C540" s="33" t="s">
        <v>181</v>
      </c>
      <c r="D540" s="24">
        <f>D541</f>
        <v>414685</v>
      </c>
      <c r="E540" s="24">
        <f>E541</f>
        <v>414685</v>
      </c>
      <c r="F540" s="34">
        <f t="shared" si="27"/>
        <v>1</v>
      </c>
    </row>
    <row r="541" spans="1:6" s="8" customFormat="1" ht="47.25" x14ac:dyDescent="0.2">
      <c r="A541" s="690"/>
      <c r="B541" s="684"/>
      <c r="C541" s="33" t="s">
        <v>254</v>
      </c>
      <c r="D541" s="24">
        <v>414685</v>
      </c>
      <c r="E541" s="24">
        <v>414685</v>
      </c>
      <c r="F541" s="34">
        <f t="shared" si="27"/>
        <v>1</v>
      </c>
    </row>
    <row r="542" spans="1:6" s="8" customFormat="1" ht="31.5" x14ac:dyDescent="0.2">
      <c r="A542" s="690"/>
      <c r="B542" s="684"/>
      <c r="C542" s="33" t="s">
        <v>182</v>
      </c>
      <c r="D542" s="24">
        <v>0</v>
      </c>
      <c r="E542" s="24">
        <v>0</v>
      </c>
      <c r="F542" s="34">
        <f t="shared" si="27"/>
        <v>0</v>
      </c>
    </row>
    <row r="543" spans="1:6" s="8" customFormat="1" ht="126" x14ac:dyDescent="0.2">
      <c r="A543" s="690"/>
      <c r="B543" s="684"/>
      <c r="C543" s="33" t="s">
        <v>183</v>
      </c>
      <c r="D543" s="24">
        <v>0</v>
      </c>
      <c r="E543" s="24">
        <v>0</v>
      </c>
      <c r="F543" s="34">
        <f t="shared" si="27"/>
        <v>0</v>
      </c>
    </row>
    <row r="544" spans="1:6" s="8" customFormat="1" ht="31.5" x14ac:dyDescent="0.2">
      <c r="A544" s="690"/>
      <c r="B544" s="684"/>
      <c r="C544" s="33" t="s">
        <v>184</v>
      </c>
      <c r="D544" s="24">
        <v>0</v>
      </c>
      <c r="E544" s="24">
        <v>0</v>
      </c>
      <c r="F544" s="34">
        <f t="shared" si="27"/>
        <v>0</v>
      </c>
    </row>
    <row r="545" spans="1:6" s="8" customFormat="1" ht="15.75" x14ac:dyDescent="0.2">
      <c r="A545" s="690"/>
      <c r="B545" s="686"/>
      <c r="C545" s="33" t="s">
        <v>185</v>
      </c>
      <c r="D545" s="24">
        <v>0</v>
      </c>
      <c r="E545" s="24">
        <v>0</v>
      </c>
      <c r="F545" s="34">
        <f t="shared" si="27"/>
        <v>0</v>
      </c>
    </row>
    <row r="546" spans="1:6" s="8" customFormat="1" ht="15.75" x14ac:dyDescent="0.2">
      <c r="A546" s="690"/>
      <c r="B546" s="683">
        <v>80111</v>
      </c>
      <c r="C546" s="30" t="s">
        <v>252</v>
      </c>
      <c r="D546" s="31">
        <f>D547+D555+D556+D558+D559+D560</f>
        <v>647004.19999999995</v>
      </c>
      <c r="E546" s="31">
        <f>E547+E555+E556+E558+E559+E560</f>
        <v>647001.04</v>
      </c>
      <c r="F546" s="32">
        <f t="shared" si="27"/>
        <v>0.99999511595133395</v>
      </c>
    </row>
    <row r="547" spans="1:6" s="8" customFormat="1" ht="31.5" x14ac:dyDescent="0.2">
      <c r="A547" s="690"/>
      <c r="B547" s="684"/>
      <c r="C547" s="33" t="s">
        <v>189</v>
      </c>
      <c r="D547" s="24">
        <f>D548+D553</f>
        <v>646504.19999999995</v>
      </c>
      <c r="E547" s="24">
        <f>E548+E553</f>
        <v>646501.04</v>
      </c>
      <c r="F547" s="34">
        <f t="shared" si="27"/>
        <v>0.99999511217405868</v>
      </c>
    </row>
    <row r="548" spans="1:6" s="8" customFormat="1" ht="31.5" x14ac:dyDescent="0.2">
      <c r="A548" s="690"/>
      <c r="B548" s="684"/>
      <c r="C548" s="33" t="s">
        <v>179</v>
      </c>
      <c r="D548" s="24">
        <f>SUM(D549:D552)</f>
        <v>620892.19999999995</v>
      </c>
      <c r="E548" s="24">
        <f>SUM(E549:E552)</f>
        <v>620889.04</v>
      </c>
      <c r="F548" s="34">
        <f t="shared" si="27"/>
        <v>0.99999491054968981</v>
      </c>
    </row>
    <row r="549" spans="1:6" s="8" customFormat="1" ht="31.5" x14ac:dyDescent="0.2">
      <c r="A549" s="690"/>
      <c r="B549" s="684"/>
      <c r="C549" s="33" t="s">
        <v>192</v>
      </c>
      <c r="D549" s="24">
        <v>493130.2</v>
      </c>
      <c r="E549" s="24">
        <v>493129.3</v>
      </c>
      <c r="F549" s="34">
        <f t="shared" si="27"/>
        <v>0.9999981749241883</v>
      </c>
    </row>
    <row r="550" spans="1:6" s="8" customFormat="1" ht="31.5" x14ac:dyDescent="0.2">
      <c r="A550" s="690"/>
      <c r="B550" s="684"/>
      <c r="C550" s="33" t="s">
        <v>193</v>
      </c>
      <c r="D550" s="24">
        <v>32525</v>
      </c>
      <c r="E550" s="24">
        <v>32524.16</v>
      </c>
      <c r="F550" s="34">
        <f t="shared" si="27"/>
        <v>0.99997417371252884</v>
      </c>
    </row>
    <row r="551" spans="1:6" s="8" customFormat="1" ht="31.5" x14ac:dyDescent="0.2">
      <c r="A551" s="690"/>
      <c r="B551" s="684"/>
      <c r="C551" s="33" t="s">
        <v>194</v>
      </c>
      <c r="D551" s="24">
        <v>85123</v>
      </c>
      <c r="E551" s="24">
        <v>85122.15</v>
      </c>
      <c r="F551" s="34">
        <f t="shared" si="27"/>
        <v>0.99999001444967861</v>
      </c>
    </row>
    <row r="552" spans="1:6" s="8" customFormat="1" ht="31.5" x14ac:dyDescent="0.2">
      <c r="A552" s="690"/>
      <c r="B552" s="684"/>
      <c r="C552" s="33" t="s">
        <v>195</v>
      </c>
      <c r="D552" s="24">
        <v>10114</v>
      </c>
      <c r="E552" s="24">
        <v>10113.43</v>
      </c>
      <c r="F552" s="34">
        <f t="shared" si="27"/>
        <v>0.99994364247577616</v>
      </c>
    </row>
    <row r="553" spans="1:6" s="8" customFormat="1" ht="31.5" x14ac:dyDescent="0.2">
      <c r="A553" s="690"/>
      <c r="B553" s="684"/>
      <c r="C553" s="33" t="s">
        <v>180</v>
      </c>
      <c r="D553" s="24">
        <f>SUM(D554:D554)</f>
        <v>25612</v>
      </c>
      <c r="E553" s="24">
        <f>SUM(E554:E554)</f>
        <v>25612</v>
      </c>
      <c r="F553" s="34">
        <f t="shared" si="27"/>
        <v>1</v>
      </c>
    </row>
    <row r="554" spans="1:6" s="8" customFormat="1" ht="31.5" x14ac:dyDescent="0.2">
      <c r="A554" s="690"/>
      <c r="B554" s="684"/>
      <c r="C554" s="33" t="s">
        <v>204</v>
      </c>
      <c r="D554" s="24">
        <v>25612</v>
      </c>
      <c r="E554" s="24">
        <v>25612</v>
      </c>
      <c r="F554" s="34">
        <f t="shared" si="27"/>
        <v>1</v>
      </c>
    </row>
    <row r="555" spans="1:6" s="8" customFormat="1" ht="15.75" x14ac:dyDescent="0.2">
      <c r="A555" s="690"/>
      <c r="B555" s="684"/>
      <c r="C555" s="33" t="s">
        <v>181</v>
      </c>
      <c r="D555" s="24">
        <v>0</v>
      </c>
      <c r="E555" s="24">
        <v>0</v>
      </c>
      <c r="F555" s="34">
        <f t="shared" si="27"/>
        <v>0</v>
      </c>
    </row>
    <row r="556" spans="1:6" s="8" customFormat="1" ht="31.5" x14ac:dyDescent="0.2">
      <c r="A556" s="690"/>
      <c r="B556" s="684"/>
      <c r="C556" s="33" t="s">
        <v>182</v>
      </c>
      <c r="D556" s="24">
        <f>D557</f>
        <v>500</v>
      </c>
      <c r="E556" s="24">
        <f>E557</f>
        <v>500</v>
      </c>
      <c r="F556" s="34">
        <f t="shared" si="27"/>
        <v>1</v>
      </c>
    </row>
    <row r="557" spans="1:6" s="8" customFormat="1" ht="31.5" x14ac:dyDescent="0.2">
      <c r="A557" s="690"/>
      <c r="B557" s="684"/>
      <c r="C557" s="33" t="s">
        <v>207</v>
      </c>
      <c r="D557" s="24">
        <v>500</v>
      </c>
      <c r="E557" s="24">
        <v>500</v>
      </c>
      <c r="F557" s="34">
        <f t="shared" si="27"/>
        <v>1</v>
      </c>
    </row>
    <row r="558" spans="1:6" s="8" customFormat="1" ht="126" x14ac:dyDescent="0.2">
      <c r="A558" s="690"/>
      <c r="B558" s="684"/>
      <c r="C558" s="33" t="s">
        <v>183</v>
      </c>
      <c r="D558" s="24">
        <v>0</v>
      </c>
      <c r="E558" s="24">
        <v>0</v>
      </c>
      <c r="F558" s="34">
        <f t="shared" si="27"/>
        <v>0</v>
      </c>
    </row>
    <row r="559" spans="1:6" s="8" customFormat="1" ht="31.5" x14ac:dyDescent="0.2">
      <c r="A559" s="690"/>
      <c r="B559" s="684"/>
      <c r="C559" s="33" t="s">
        <v>184</v>
      </c>
      <c r="D559" s="24">
        <v>0</v>
      </c>
      <c r="E559" s="24">
        <v>0</v>
      </c>
      <c r="F559" s="34">
        <f t="shared" si="27"/>
        <v>0</v>
      </c>
    </row>
    <row r="560" spans="1:6" s="8" customFormat="1" ht="15.75" x14ac:dyDescent="0.2">
      <c r="A560" s="690"/>
      <c r="B560" s="686"/>
      <c r="C560" s="33" t="s">
        <v>185</v>
      </c>
      <c r="D560" s="24">
        <v>0</v>
      </c>
      <c r="E560" s="24">
        <v>0</v>
      </c>
      <c r="F560" s="34">
        <f t="shared" si="27"/>
        <v>0</v>
      </c>
    </row>
    <row r="561" spans="1:6" s="8" customFormat="1" ht="15.75" x14ac:dyDescent="0.2">
      <c r="A561" s="691"/>
      <c r="B561" s="683">
        <v>80115</v>
      </c>
      <c r="C561" s="30" t="s">
        <v>536</v>
      </c>
      <c r="D561" s="31">
        <f>D562+D585+D586+D588+D599+D600</f>
        <v>16780392.289999999</v>
      </c>
      <c r="E561" s="31">
        <f>E562+E585+E586+E588+E599+E600</f>
        <v>16780362.34</v>
      </c>
      <c r="F561" s="32">
        <f t="shared" ref="F561:F591" si="28">IF(E561=0,0,$E561/$D561)</f>
        <v>0.99999821517879428</v>
      </c>
    </row>
    <row r="562" spans="1:6" s="8" customFormat="1" ht="31.5" x14ac:dyDescent="0.2">
      <c r="A562" s="691"/>
      <c r="B562" s="684"/>
      <c r="C562" s="33" t="s">
        <v>189</v>
      </c>
      <c r="D562" s="24">
        <f>D563+D569</f>
        <v>16012530.16</v>
      </c>
      <c r="E562" s="24">
        <f>E563+E569</f>
        <v>16012502.210000001</v>
      </c>
      <c r="F562" s="34">
        <f t="shared" si="28"/>
        <v>0.99999825449196844</v>
      </c>
    </row>
    <row r="563" spans="1:6" s="8" customFormat="1" ht="31.5" x14ac:dyDescent="0.2">
      <c r="A563" s="691"/>
      <c r="B563" s="684"/>
      <c r="C563" s="33" t="s">
        <v>179</v>
      </c>
      <c r="D563" s="24">
        <f>SUM(D564:D568)</f>
        <v>14056279.16</v>
      </c>
      <c r="E563" s="24">
        <f>SUM(E564:E568)</f>
        <v>14056274.82</v>
      </c>
      <c r="F563" s="34">
        <f t="shared" si="28"/>
        <v>0.99999969124119192</v>
      </c>
    </row>
    <row r="564" spans="1:6" s="8" customFormat="1" ht="31.5" x14ac:dyDescent="0.2">
      <c r="A564" s="691"/>
      <c r="B564" s="684"/>
      <c r="C564" s="33" t="s">
        <v>192</v>
      </c>
      <c r="D564" s="24">
        <v>11106035.42</v>
      </c>
      <c r="E564" s="24">
        <v>11106035.42</v>
      </c>
      <c r="F564" s="34">
        <f t="shared" si="28"/>
        <v>1</v>
      </c>
    </row>
    <row r="565" spans="1:6" s="8" customFormat="1" ht="31.5" x14ac:dyDescent="0.2">
      <c r="A565" s="691"/>
      <c r="B565" s="684"/>
      <c r="C565" s="33" t="s">
        <v>193</v>
      </c>
      <c r="D565" s="24">
        <v>729382</v>
      </c>
      <c r="E565" s="24">
        <v>729378.7</v>
      </c>
      <c r="F565" s="34">
        <f t="shared" si="28"/>
        <v>0.99999547562182778</v>
      </c>
    </row>
    <row r="566" spans="1:6" s="8" customFormat="1" ht="31.5" x14ac:dyDescent="0.2">
      <c r="A566" s="691"/>
      <c r="B566" s="684"/>
      <c r="C566" s="33" t="s">
        <v>194</v>
      </c>
      <c r="D566" s="24">
        <v>1965750.52</v>
      </c>
      <c r="E566" s="24">
        <v>1965750.14</v>
      </c>
      <c r="F566" s="34">
        <f t="shared" si="28"/>
        <v>0.99999980668960975</v>
      </c>
    </row>
    <row r="567" spans="1:6" s="8" customFormat="1" ht="31.5" x14ac:dyDescent="0.2">
      <c r="A567" s="691"/>
      <c r="B567" s="684"/>
      <c r="C567" s="33" t="s">
        <v>195</v>
      </c>
      <c r="D567" s="24">
        <v>244011.22</v>
      </c>
      <c r="E567" s="24">
        <v>244010.56</v>
      </c>
      <c r="F567" s="34">
        <f t="shared" si="28"/>
        <v>0.9999972952063434</v>
      </c>
    </row>
    <row r="568" spans="1:6" s="8" customFormat="1" ht="31.5" x14ac:dyDescent="0.2">
      <c r="A568" s="691"/>
      <c r="B568" s="685"/>
      <c r="C568" s="33" t="s">
        <v>196</v>
      </c>
      <c r="D568" s="24">
        <v>11100</v>
      </c>
      <c r="E568" s="24">
        <v>11100</v>
      </c>
      <c r="F568" s="34">
        <f t="shared" si="28"/>
        <v>1</v>
      </c>
    </row>
    <row r="569" spans="1:6" s="8" customFormat="1" ht="31.5" x14ac:dyDescent="0.2">
      <c r="A569" s="691"/>
      <c r="B569" s="684"/>
      <c r="C569" s="33" t="s">
        <v>180</v>
      </c>
      <c r="D569" s="24">
        <f>SUM(D570:D584)</f>
        <v>1956251</v>
      </c>
      <c r="E569" s="24">
        <f>SUM(E570:E584)</f>
        <v>1956227.3900000004</v>
      </c>
      <c r="F569" s="34">
        <f t="shared" si="28"/>
        <v>0.99998793099658501</v>
      </c>
    </row>
    <row r="570" spans="1:6" s="8" customFormat="1" ht="31.5" x14ac:dyDescent="0.2">
      <c r="A570" s="691"/>
      <c r="B570" s="684"/>
      <c r="C570" s="33" t="s">
        <v>197</v>
      </c>
      <c r="D570" s="24">
        <v>284854</v>
      </c>
      <c r="E570" s="24">
        <v>284851.96999999997</v>
      </c>
      <c r="F570" s="34">
        <f t="shared" si="28"/>
        <v>0.99999287354223554</v>
      </c>
    </row>
    <row r="571" spans="1:6" s="8" customFormat="1" ht="31.5" x14ac:dyDescent="0.2">
      <c r="A571" s="691"/>
      <c r="B571" s="684"/>
      <c r="C571" s="33" t="s">
        <v>373</v>
      </c>
      <c r="D571" s="24">
        <v>147293</v>
      </c>
      <c r="E571" s="24">
        <v>147291.38</v>
      </c>
      <c r="F571" s="34">
        <f t="shared" si="28"/>
        <v>0.99998900151398917</v>
      </c>
    </row>
    <row r="572" spans="1:6" s="8" customFormat="1" ht="15.75" x14ac:dyDescent="0.2">
      <c r="A572" s="691"/>
      <c r="B572" s="684"/>
      <c r="C572" s="33" t="s">
        <v>210</v>
      </c>
      <c r="D572" s="24">
        <v>382582</v>
      </c>
      <c r="E572" s="24">
        <v>382580.23</v>
      </c>
      <c r="F572" s="34">
        <f t="shared" si="28"/>
        <v>0.99999537354083567</v>
      </c>
    </row>
    <row r="573" spans="1:6" s="8" customFormat="1" ht="31.5" x14ac:dyDescent="0.2">
      <c r="A573" s="691"/>
      <c r="B573" s="685"/>
      <c r="C573" s="33" t="s">
        <v>198</v>
      </c>
      <c r="D573" s="24">
        <v>54424</v>
      </c>
      <c r="E573" s="24">
        <v>54421.52</v>
      </c>
      <c r="F573" s="34">
        <f t="shared" si="28"/>
        <v>0.99995443186829336</v>
      </c>
    </row>
    <row r="574" spans="1:6" s="8" customFormat="1" ht="31.5" x14ac:dyDescent="0.2">
      <c r="A574" s="691"/>
      <c r="B574" s="685"/>
      <c r="C574" s="33" t="s">
        <v>199</v>
      </c>
      <c r="D574" s="24">
        <v>23868</v>
      </c>
      <c r="E574" s="24">
        <v>23867.5</v>
      </c>
      <c r="F574" s="34">
        <f t="shared" si="28"/>
        <v>0.99997905144963972</v>
      </c>
    </row>
    <row r="575" spans="1:6" s="8" customFormat="1" ht="15.75" x14ac:dyDescent="0.2">
      <c r="A575" s="691"/>
      <c r="B575" s="684"/>
      <c r="C575" s="33" t="s">
        <v>200</v>
      </c>
      <c r="D575" s="24">
        <v>283281</v>
      </c>
      <c r="E575" s="24">
        <v>283278.94</v>
      </c>
      <c r="F575" s="34">
        <f t="shared" si="28"/>
        <v>0.99999272806859618</v>
      </c>
    </row>
    <row r="576" spans="1:6" s="8" customFormat="1" ht="31.5" x14ac:dyDescent="0.2">
      <c r="A576" s="691"/>
      <c r="B576" s="685"/>
      <c r="C576" s="33" t="s">
        <v>366</v>
      </c>
      <c r="D576" s="24">
        <v>23667</v>
      </c>
      <c r="E576" s="24">
        <v>23664.6</v>
      </c>
      <c r="F576" s="34">
        <f t="shared" si="28"/>
        <v>0.99989859297756367</v>
      </c>
    </row>
    <row r="577" spans="1:6" s="8" customFormat="1" ht="47.25" x14ac:dyDescent="0.2">
      <c r="A577" s="691"/>
      <c r="B577" s="685"/>
      <c r="C577" s="33" t="s">
        <v>211</v>
      </c>
      <c r="D577" s="24">
        <v>7101</v>
      </c>
      <c r="E577" s="24">
        <v>7100.8</v>
      </c>
      <c r="F577" s="34">
        <f t="shared" si="28"/>
        <v>0.9999718349528236</v>
      </c>
    </row>
    <row r="578" spans="1:6" s="8" customFormat="1" ht="31.5" x14ac:dyDescent="0.2">
      <c r="A578" s="691"/>
      <c r="B578" s="685"/>
      <c r="C578" s="33" t="s">
        <v>202</v>
      </c>
      <c r="D578" s="24">
        <v>10604</v>
      </c>
      <c r="E578" s="24">
        <v>10601.17</v>
      </c>
      <c r="F578" s="34">
        <f t="shared" si="28"/>
        <v>0.99973311957751787</v>
      </c>
    </row>
    <row r="579" spans="1:6" s="8" customFormat="1" ht="15.75" x14ac:dyDescent="0.2">
      <c r="A579" s="691"/>
      <c r="B579" s="685"/>
      <c r="C579" s="33" t="s">
        <v>203</v>
      </c>
      <c r="D579" s="24">
        <v>17272</v>
      </c>
      <c r="E579" s="24">
        <v>17271.599999999999</v>
      </c>
      <c r="F579" s="34">
        <f t="shared" si="28"/>
        <v>0.99997684113015273</v>
      </c>
    </row>
    <row r="580" spans="1:6" s="8" customFormat="1" ht="31.5" x14ac:dyDescent="0.2">
      <c r="A580" s="691"/>
      <c r="B580" s="684"/>
      <c r="C580" s="33" t="s">
        <v>204</v>
      </c>
      <c r="D580" s="24">
        <v>633355</v>
      </c>
      <c r="E580" s="24">
        <v>633353.61</v>
      </c>
      <c r="F580" s="34">
        <f t="shared" si="28"/>
        <v>0.99999780533823845</v>
      </c>
    </row>
    <row r="581" spans="1:6" s="8" customFormat="1" ht="31.5" x14ac:dyDescent="0.2">
      <c r="A581" s="691"/>
      <c r="B581" s="685"/>
      <c r="C581" s="33" t="s">
        <v>212</v>
      </c>
      <c r="D581" s="24">
        <v>1871</v>
      </c>
      <c r="E581" s="24">
        <v>1871</v>
      </c>
      <c r="F581" s="34">
        <f t="shared" si="28"/>
        <v>1</v>
      </c>
    </row>
    <row r="582" spans="1:6" s="8" customFormat="1" ht="47.25" x14ac:dyDescent="0.2">
      <c r="A582" s="691"/>
      <c r="B582" s="685"/>
      <c r="C582" s="33" t="s">
        <v>230</v>
      </c>
      <c r="D582" s="24">
        <v>65451</v>
      </c>
      <c r="E582" s="24">
        <v>65447.8</v>
      </c>
      <c r="F582" s="34">
        <f t="shared" si="28"/>
        <v>0.99995110846281954</v>
      </c>
    </row>
    <row r="583" spans="1:6" s="8" customFormat="1" ht="47.25" x14ac:dyDescent="0.2">
      <c r="A583" s="691"/>
      <c r="B583" s="685"/>
      <c r="C583" s="33" t="s">
        <v>206</v>
      </c>
      <c r="D583" s="24">
        <v>14334</v>
      </c>
      <c r="E583" s="24">
        <v>14332.42</v>
      </c>
      <c r="F583" s="34">
        <f t="shared" si="28"/>
        <v>0.99988977256871769</v>
      </c>
    </row>
    <row r="584" spans="1:6" s="8" customFormat="1" ht="15.75" x14ac:dyDescent="0.2">
      <c r="A584" s="691"/>
      <c r="B584" s="685"/>
      <c r="C584" s="33" t="s">
        <v>255</v>
      </c>
      <c r="D584" s="24">
        <v>6294</v>
      </c>
      <c r="E584" s="24">
        <v>6292.85</v>
      </c>
      <c r="F584" s="34">
        <f t="shared" si="28"/>
        <v>0.99981728630441691</v>
      </c>
    </row>
    <row r="585" spans="1:6" s="8" customFormat="1" ht="15.75" x14ac:dyDescent="0.2">
      <c r="A585" s="691"/>
      <c r="B585" s="684"/>
      <c r="C585" s="33" t="s">
        <v>181</v>
      </c>
      <c r="D585" s="24">
        <v>0</v>
      </c>
      <c r="E585" s="24">
        <v>0</v>
      </c>
      <c r="F585" s="34">
        <f t="shared" si="28"/>
        <v>0</v>
      </c>
    </row>
    <row r="586" spans="1:6" s="8" customFormat="1" ht="31.5" x14ac:dyDescent="0.2">
      <c r="A586" s="691"/>
      <c r="B586" s="684"/>
      <c r="C586" s="33" t="s">
        <v>182</v>
      </c>
      <c r="D586" s="24">
        <f>D587</f>
        <v>91396</v>
      </c>
      <c r="E586" s="24">
        <f>E587</f>
        <v>91394</v>
      </c>
      <c r="F586" s="34">
        <f t="shared" si="28"/>
        <v>0.999978117204254</v>
      </c>
    </row>
    <row r="587" spans="1:6" s="8" customFormat="1" ht="31.5" x14ac:dyDescent="0.2">
      <c r="A587" s="691"/>
      <c r="B587" s="684"/>
      <c r="C587" s="33" t="s">
        <v>207</v>
      </c>
      <c r="D587" s="24">
        <v>91396</v>
      </c>
      <c r="E587" s="24">
        <v>91394</v>
      </c>
      <c r="F587" s="34">
        <f t="shared" si="28"/>
        <v>0.999978117204254</v>
      </c>
    </row>
    <row r="588" spans="1:6" s="8" customFormat="1" ht="126" x14ac:dyDescent="0.2">
      <c r="A588" s="691"/>
      <c r="B588" s="684"/>
      <c r="C588" s="33" t="s">
        <v>183</v>
      </c>
      <c r="D588" s="24">
        <f>SUM(D589:D598)</f>
        <v>676466.13000000012</v>
      </c>
      <c r="E588" s="24">
        <f>SUM(E589:E598)</f>
        <v>676466.13000000012</v>
      </c>
      <c r="F588" s="34">
        <f t="shared" si="28"/>
        <v>1</v>
      </c>
    </row>
    <row r="589" spans="1:6" s="8" customFormat="1" ht="31.5" x14ac:dyDescent="0.2">
      <c r="A589" s="691"/>
      <c r="B589" s="685"/>
      <c r="C589" s="33" t="s">
        <v>232</v>
      </c>
      <c r="D589" s="24">
        <v>9542.92</v>
      </c>
      <c r="E589" s="24">
        <v>9542.92</v>
      </c>
      <c r="F589" s="34">
        <f t="shared" si="28"/>
        <v>1</v>
      </c>
    </row>
    <row r="590" spans="1:6" s="8" customFormat="1" ht="31.5" x14ac:dyDescent="0.2">
      <c r="A590" s="691"/>
      <c r="B590" s="685"/>
      <c r="C590" s="33" t="s">
        <v>234</v>
      </c>
      <c r="D590" s="24">
        <v>4298.5200000000004</v>
      </c>
      <c r="E590" s="24">
        <v>4298.5200000000004</v>
      </c>
      <c r="F590" s="34">
        <f t="shared" si="28"/>
        <v>1</v>
      </c>
    </row>
    <row r="591" spans="1:6" s="8" customFormat="1" ht="31.5" x14ac:dyDescent="0.2">
      <c r="A591" s="691"/>
      <c r="B591" s="685"/>
      <c r="C591" s="33" t="s">
        <v>236</v>
      </c>
      <c r="D591" s="24">
        <v>530.39</v>
      </c>
      <c r="E591" s="24">
        <v>530.39</v>
      </c>
      <c r="F591" s="34">
        <f t="shared" si="28"/>
        <v>1</v>
      </c>
    </row>
    <row r="592" spans="1:6" s="8" customFormat="1" ht="31.5" x14ac:dyDescent="0.2">
      <c r="A592" s="691"/>
      <c r="B592" s="685"/>
      <c r="C592" s="33" t="s">
        <v>270</v>
      </c>
      <c r="D592" s="24">
        <v>15564</v>
      </c>
      <c r="E592" s="24">
        <v>15564</v>
      </c>
      <c r="F592" s="34">
        <f t="shared" ref="F592:F597" si="29">IF(E592=0,0,$E592/$D592)</f>
        <v>1</v>
      </c>
    </row>
    <row r="593" spans="1:6" s="8" customFormat="1" ht="31.5" x14ac:dyDescent="0.2">
      <c r="A593" s="691"/>
      <c r="B593" s="685"/>
      <c r="C593" s="33" t="s">
        <v>271</v>
      </c>
      <c r="D593" s="24">
        <v>19207.98</v>
      </c>
      <c r="E593" s="24">
        <v>19207.98</v>
      </c>
      <c r="F593" s="34">
        <f t="shared" si="29"/>
        <v>1</v>
      </c>
    </row>
    <row r="594" spans="1:6" s="8" customFormat="1" ht="15.75" x14ac:dyDescent="0.2">
      <c r="A594" s="691"/>
      <c r="B594" s="685"/>
      <c r="C594" s="33" t="s">
        <v>273</v>
      </c>
      <c r="D594" s="24">
        <v>601864.29</v>
      </c>
      <c r="E594" s="24">
        <v>601864.29</v>
      </c>
      <c r="F594" s="34">
        <f t="shared" si="29"/>
        <v>1</v>
      </c>
    </row>
    <row r="595" spans="1:6" s="8" customFormat="1" ht="31.5" x14ac:dyDescent="0.2">
      <c r="A595" s="691"/>
      <c r="B595" s="685"/>
      <c r="C595" s="33" t="s">
        <v>471</v>
      </c>
      <c r="D595" s="24">
        <v>70</v>
      </c>
      <c r="E595" s="24">
        <v>70</v>
      </c>
      <c r="F595" s="34">
        <f>IF(E595=0,0,$E595/$D595)</f>
        <v>1</v>
      </c>
    </row>
    <row r="596" spans="1:6" s="8" customFormat="1" ht="31.5" x14ac:dyDescent="0.2">
      <c r="A596" s="691"/>
      <c r="B596" s="685"/>
      <c r="C596" s="33" t="s">
        <v>472</v>
      </c>
      <c r="D596" s="24">
        <v>19460.03</v>
      </c>
      <c r="E596" s="24">
        <v>19460.03</v>
      </c>
      <c r="F596" s="34">
        <f>IF(E596=0,0,$E596/$D596)</f>
        <v>1</v>
      </c>
    </row>
    <row r="597" spans="1:6" s="8" customFormat="1" ht="15.75" x14ac:dyDescent="0.2">
      <c r="A597" s="691"/>
      <c r="B597" s="685"/>
      <c r="C597" s="33" t="s">
        <v>473</v>
      </c>
      <c r="D597" s="24">
        <v>5604</v>
      </c>
      <c r="E597" s="24">
        <v>5604</v>
      </c>
      <c r="F597" s="34">
        <f t="shared" si="29"/>
        <v>1</v>
      </c>
    </row>
    <row r="598" spans="1:6" s="8" customFormat="1" ht="47.25" x14ac:dyDescent="0.2">
      <c r="A598" s="691"/>
      <c r="B598" s="685"/>
      <c r="C598" s="33" t="s">
        <v>371</v>
      </c>
      <c r="D598" s="24">
        <v>324</v>
      </c>
      <c r="E598" s="24">
        <v>324</v>
      </c>
      <c r="F598" s="34">
        <f>IF(E598=0,0,$E598/$D598)</f>
        <v>1</v>
      </c>
    </row>
    <row r="599" spans="1:6" s="8" customFormat="1" ht="31.5" x14ac:dyDescent="0.2">
      <c r="A599" s="691"/>
      <c r="B599" s="684"/>
      <c r="C599" s="33" t="s">
        <v>184</v>
      </c>
      <c r="D599" s="24">
        <v>0</v>
      </c>
      <c r="E599" s="24">
        <v>0</v>
      </c>
      <c r="F599" s="34">
        <f>IF(E599=0,0,$E599/$D599)</f>
        <v>0</v>
      </c>
    </row>
    <row r="600" spans="1:6" s="8" customFormat="1" ht="15.75" x14ac:dyDescent="0.2">
      <c r="A600" s="691"/>
      <c r="B600" s="686"/>
      <c r="C600" s="33" t="s">
        <v>185</v>
      </c>
      <c r="D600" s="24">
        <v>0</v>
      </c>
      <c r="E600" s="24">
        <v>0</v>
      </c>
      <c r="F600" s="34">
        <f>IF(E600=0,0,$E600/$D600)</f>
        <v>0</v>
      </c>
    </row>
    <row r="601" spans="1:6" s="8" customFormat="1" ht="15.75" x14ac:dyDescent="0.2">
      <c r="A601" s="691"/>
      <c r="B601" s="683">
        <v>80116</v>
      </c>
      <c r="C601" s="30" t="s">
        <v>656</v>
      </c>
      <c r="D601" s="31">
        <f>D602+D605+D607+D608+D609+D610</f>
        <v>1546873</v>
      </c>
      <c r="E601" s="31">
        <f>E602+E605+E607+E608+E609+E610</f>
        <v>1546873</v>
      </c>
      <c r="F601" s="32">
        <f t="shared" ref="F601:F610" si="30">IF(E601=0,0,$E601/$D601)</f>
        <v>1</v>
      </c>
    </row>
    <row r="602" spans="1:6" s="8" customFormat="1" ht="31.5" x14ac:dyDescent="0.2">
      <c r="A602" s="691"/>
      <c r="B602" s="684"/>
      <c r="C602" s="33" t="s">
        <v>189</v>
      </c>
      <c r="D602" s="24">
        <f>D603+D604</f>
        <v>0</v>
      </c>
      <c r="E602" s="24">
        <f>E603+E604</f>
        <v>0</v>
      </c>
      <c r="F602" s="34">
        <f t="shared" si="30"/>
        <v>0</v>
      </c>
    </row>
    <row r="603" spans="1:6" s="8" customFormat="1" ht="31.5" x14ac:dyDescent="0.2">
      <c r="A603" s="691"/>
      <c r="B603" s="684"/>
      <c r="C603" s="33" t="s">
        <v>179</v>
      </c>
      <c r="D603" s="24">
        <v>0</v>
      </c>
      <c r="E603" s="24">
        <v>0</v>
      </c>
      <c r="F603" s="34">
        <f t="shared" si="30"/>
        <v>0</v>
      </c>
    </row>
    <row r="604" spans="1:6" s="8" customFormat="1" ht="31.5" x14ac:dyDescent="0.2">
      <c r="A604" s="691"/>
      <c r="B604" s="684"/>
      <c r="C604" s="33" t="s">
        <v>180</v>
      </c>
      <c r="D604" s="24">
        <v>0</v>
      </c>
      <c r="E604" s="24">
        <v>0</v>
      </c>
      <c r="F604" s="34">
        <f t="shared" si="30"/>
        <v>0</v>
      </c>
    </row>
    <row r="605" spans="1:6" s="8" customFormat="1" ht="15.75" x14ac:dyDescent="0.2">
      <c r="A605" s="691"/>
      <c r="B605" s="684"/>
      <c r="C605" s="33" t="s">
        <v>181</v>
      </c>
      <c r="D605" s="24">
        <f>D606</f>
        <v>1546873</v>
      </c>
      <c r="E605" s="24">
        <f>E606</f>
        <v>1546873</v>
      </c>
      <c r="F605" s="34">
        <f t="shared" si="30"/>
        <v>1</v>
      </c>
    </row>
    <row r="606" spans="1:6" s="8" customFormat="1" ht="47.25" x14ac:dyDescent="0.2">
      <c r="A606" s="691"/>
      <c r="B606" s="684"/>
      <c r="C606" s="33" t="s">
        <v>254</v>
      </c>
      <c r="D606" s="24">
        <v>1546873</v>
      </c>
      <c r="E606" s="24">
        <v>1546873</v>
      </c>
      <c r="F606" s="34">
        <f t="shared" si="30"/>
        <v>1</v>
      </c>
    </row>
    <row r="607" spans="1:6" s="8" customFormat="1" ht="31.5" x14ac:dyDescent="0.2">
      <c r="A607" s="691"/>
      <c r="B607" s="684"/>
      <c r="C607" s="33" t="s">
        <v>182</v>
      </c>
      <c r="D607" s="24">
        <v>0</v>
      </c>
      <c r="E607" s="24">
        <v>0</v>
      </c>
      <c r="F607" s="34">
        <f t="shared" si="30"/>
        <v>0</v>
      </c>
    </row>
    <row r="608" spans="1:6" s="8" customFormat="1" ht="126" x14ac:dyDescent="0.2">
      <c r="A608" s="691"/>
      <c r="B608" s="684"/>
      <c r="C608" s="33" t="s">
        <v>183</v>
      </c>
      <c r="D608" s="24">
        <v>0</v>
      </c>
      <c r="E608" s="24">
        <v>0</v>
      </c>
      <c r="F608" s="34">
        <f t="shared" si="30"/>
        <v>0</v>
      </c>
    </row>
    <row r="609" spans="1:6" s="8" customFormat="1" ht="31.5" x14ac:dyDescent="0.2">
      <c r="A609" s="691"/>
      <c r="B609" s="684"/>
      <c r="C609" s="33" t="s">
        <v>184</v>
      </c>
      <c r="D609" s="24">
        <v>0</v>
      </c>
      <c r="E609" s="24">
        <v>0</v>
      </c>
      <c r="F609" s="34">
        <f t="shared" si="30"/>
        <v>0</v>
      </c>
    </row>
    <row r="610" spans="1:6" s="8" customFormat="1" ht="15.75" x14ac:dyDescent="0.2">
      <c r="A610" s="691"/>
      <c r="B610" s="686"/>
      <c r="C610" s="33" t="s">
        <v>185</v>
      </c>
      <c r="D610" s="24">
        <v>0</v>
      </c>
      <c r="E610" s="24">
        <v>0</v>
      </c>
      <c r="F610" s="34">
        <f t="shared" si="30"/>
        <v>0</v>
      </c>
    </row>
    <row r="611" spans="1:6" s="8" customFormat="1" ht="15.75" x14ac:dyDescent="0.2">
      <c r="A611" s="691"/>
      <c r="B611" s="683">
        <v>80117</v>
      </c>
      <c r="C611" s="30" t="s">
        <v>632</v>
      </c>
      <c r="D611" s="31">
        <f>D612+D621+D622+D623+D624+D625</f>
        <v>1570146</v>
      </c>
      <c r="E611" s="31">
        <f>E612+E621+E622+E623+E624+E625</f>
        <v>1570145.75</v>
      </c>
      <c r="F611" s="32">
        <f t="shared" ref="F611:F623" si="31">IF(E611=0,0,$E611/$D611)</f>
        <v>0.99999984077913773</v>
      </c>
    </row>
    <row r="612" spans="1:6" s="8" customFormat="1" ht="31.5" x14ac:dyDescent="0.2">
      <c r="A612" s="691"/>
      <c r="B612" s="684"/>
      <c r="C612" s="33" t="s">
        <v>189</v>
      </c>
      <c r="D612" s="24">
        <f>D613+D618</f>
        <v>1570146</v>
      </c>
      <c r="E612" s="24">
        <f>E613+E618</f>
        <v>1570145.75</v>
      </c>
      <c r="F612" s="34">
        <f t="shared" si="31"/>
        <v>0.99999984077913773</v>
      </c>
    </row>
    <row r="613" spans="1:6" s="8" customFormat="1" ht="31.5" x14ac:dyDescent="0.2">
      <c r="A613" s="691"/>
      <c r="B613" s="684"/>
      <c r="C613" s="33" t="s">
        <v>179</v>
      </c>
      <c r="D613" s="24">
        <f>SUM(D614:D617)</f>
        <v>1506361</v>
      </c>
      <c r="E613" s="24">
        <f>SUM(E614:E617)</f>
        <v>1506360.75</v>
      </c>
      <c r="F613" s="34">
        <f t="shared" si="31"/>
        <v>0.99999983403712656</v>
      </c>
    </row>
    <row r="614" spans="1:6" s="8" customFormat="1" ht="31.5" x14ac:dyDescent="0.2">
      <c r="A614" s="691"/>
      <c r="B614" s="684"/>
      <c r="C614" s="33" t="s">
        <v>192</v>
      </c>
      <c r="D614" s="24">
        <v>1220602</v>
      </c>
      <c r="E614" s="24">
        <v>1220602</v>
      </c>
      <c r="F614" s="34">
        <f t="shared" si="31"/>
        <v>1</v>
      </c>
    </row>
    <row r="615" spans="1:6" s="8" customFormat="1" ht="31.5" x14ac:dyDescent="0.2">
      <c r="A615" s="691"/>
      <c r="B615" s="684"/>
      <c r="C615" s="33" t="s">
        <v>193</v>
      </c>
      <c r="D615" s="24">
        <v>54230</v>
      </c>
      <c r="E615" s="24">
        <v>54229.75</v>
      </c>
      <c r="F615" s="34">
        <f t="shared" si="31"/>
        <v>0.99999539000553195</v>
      </c>
    </row>
    <row r="616" spans="1:6" s="8" customFormat="1" ht="31.5" x14ac:dyDescent="0.2">
      <c r="A616" s="691"/>
      <c r="B616" s="684"/>
      <c r="C616" s="33" t="s">
        <v>194</v>
      </c>
      <c r="D616" s="24">
        <v>208947</v>
      </c>
      <c r="E616" s="24">
        <v>208947</v>
      </c>
      <c r="F616" s="34">
        <f t="shared" si="31"/>
        <v>1</v>
      </c>
    </row>
    <row r="617" spans="1:6" s="8" customFormat="1" ht="31.5" x14ac:dyDescent="0.2">
      <c r="A617" s="691"/>
      <c r="B617" s="684"/>
      <c r="C617" s="33" t="s">
        <v>195</v>
      </c>
      <c r="D617" s="24">
        <v>22582</v>
      </c>
      <c r="E617" s="24">
        <v>22582</v>
      </c>
      <c r="F617" s="34">
        <f t="shared" si="31"/>
        <v>1</v>
      </c>
    </row>
    <row r="618" spans="1:6" s="8" customFormat="1" ht="31.5" x14ac:dyDescent="0.2">
      <c r="A618" s="691"/>
      <c r="B618" s="684"/>
      <c r="C618" s="33" t="s">
        <v>180</v>
      </c>
      <c r="D618" s="24">
        <f>SUM(D619:D620)</f>
        <v>63785</v>
      </c>
      <c r="E618" s="24">
        <f>SUM(E619:E620)</f>
        <v>63785</v>
      </c>
      <c r="F618" s="34">
        <f t="shared" si="31"/>
        <v>1</v>
      </c>
    </row>
    <row r="619" spans="1:6" s="8" customFormat="1" ht="15.75" x14ac:dyDescent="0.2">
      <c r="A619" s="691"/>
      <c r="B619" s="684"/>
      <c r="C619" s="33" t="s">
        <v>210</v>
      </c>
      <c r="D619" s="24">
        <v>12240</v>
      </c>
      <c r="E619" s="24">
        <v>12240</v>
      </c>
      <c r="F619" s="34">
        <f t="shared" si="31"/>
        <v>1</v>
      </c>
    </row>
    <row r="620" spans="1:6" s="8" customFormat="1" ht="31.5" x14ac:dyDescent="0.2">
      <c r="A620" s="691"/>
      <c r="B620" s="684"/>
      <c r="C620" s="33" t="s">
        <v>204</v>
      </c>
      <c r="D620" s="24">
        <v>51545</v>
      </c>
      <c r="E620" s="24">
        <v>51545</v>
      </c>
      <c r="F620" s="34">
        <f t="shared" si="31"/>
        <v>1</v>
      </c>
    </row>
    <row r="621" spans="1:6" s="8" customFormat="1" ht="15.75" x14ac:dyDescent="0.2">
      <c r="A621" s="691"/>
      <c r="B621" s="684"/>
      <c r="C621" s="33" t="s">
        <v>181</v>
      </c>
      <c r="D621" s="24">
        <v>0</v>
      </c>
      <c r="E621" s="24">
        <v>0</v>
      </c>
      <c r="F621" s="34">
        <f t="shared" si="31"/>
        <v>0</v>
      </c>
    </row>
    <row r="622" spans="1:6" s="8" customFormat="1" ht="31.5" x14ac:dyDescent="0.2">
      <c r="A622" s="691"/>
      <c r="B622" s="684"/>
      <c r="C622" s="33" t="s">
        <v>182</v>
      </c>
      <c r="D622" s="24">
        <v>0</v>
      </c>
      <c r="E622" s="24">
        <v>0</v>
      </c>
      <c r="F622" s="34">
        <f t="shared" si="31"/>
        <v>0</v>
      </c>
    </row>
    <row r="623" spans="1:6" s="8" customFormat="1" ht="126" x14ac:dyDescent="0.2">
      <c r="A623" s="691"/>
      <c r="B623" s="684"/>
      <c r="C623" s="33" t="s">
        <v>183</v>
      </c>
      <c r="D623" s="24">
        <v>0</v>
      </c>
      <c r="E623" s="24">
        <v>0</v>
      </c>
      <c r="F623" s="34">
        <f t="shared" si="31"/>
        <v>0</v>
      </c>
    </row>
    <row r="624" spans="1:6" s="8" customFormat="1" ht="31.5" x14ac:dyDescent="0.2">
      <c r="A624" s="691"/>
      <c r="B624" s="684"/>
      <c r="C624" s="33" t="s">
        <v>184</v>
      </c>
      <c r="D624" s="24">
        <v>0</v>
      </c>
      <c r="E624" s="24">
        <v>0</v>
      </c>
      <c r="F624" s="34">
        <f>IF(E624=0,0,$E624/$D624)</f>
        <v>0</v>
      </c>
    </row>
    <row r="625" spans="1:6" s="8" customFormat="1" ht="15.75" x14ac:dyDescent="0.2">
      <c r="A625" s="691"/>
      <c r="B625" s="686"/>
      <c r="C625" s="33" t="s">
        <v>185</v>
      </c>
      <c r="D625" s="24">
        <v>0</v>
      </c>
      <c r="E625" s="24">
        <v>0</v>
      </c>
      <c r="F625" s="34">
        <f>IF(E625=0,0,$E625/$D625)</f>
        <v>0</v>
      </c>
    </row>
    <row r="626" spans="1:6" s="8" customFormat="1" ht="15.75" x14ac:dyDescent="0.2">
      <c r="A626" s="690"/>
      <c r="B626" s="683">
        <v>80120</v>
      </c>
      <c r="C626" s="30" t="s">
        <v>101</v>
      </c>
      <c r="D626" s="31">
        <f>D627+D650+D652+D654+D655+D656</f>
        <v>11873422.75</v>
      </c>
      <c r="E626" s="31">
        <f>E627+E650+E652+E654+E655+E656</f>
        <v>11873405.700000001</v>
      </c>
      <c r="F626" s="32">
        <f t="shared" si="27"/>
        <v>0.99999856401979803</v>
      </c>
    </row>
    <row r="627" spans="1:6" s="8" customFormat="1" ht="31.5" x14ac:dyDescent="0.2">
      <c r="A627" s="690"/>
      <c r="B627" s="684"/>
      <c r="C627" s="33" t="s">
        <v>189</v>
      </c>
      <c r="D627" s="24">
        <f>D628+D634</f>
        <v>11443555.75</v>
      </c>
      <c r="E627" s="24">
        <f>E628+E634</f>
        <v>11443540.440000001</v>
      </c>
      <c r="F627" s="34">
        <f t="shared" si="27"/>
        <v>0.99999866212912025</v>
      </c>
    </row>
    <row r="628" spans="1:6" s="8" customFormat="1" ht="31.5" x14ac:dyDescent="0.2">
      <c r="A628" s="690"/>
      <c r="B628" s="684"/>
      <c r="C628" s="33" t="s">
        <v>179</v>
      </c>
      <c r="D628" s="24">
        <f>SUM(D629:D633)</f>
        <v>10340461.75</v>
      </c>
      <c r="E628" s="24">
        <f>SUM(E629:E633)</f>
        <v>10340459.140000001</v>
      </c>
      <c r="F628" s="34">
        <f t="shared" si="27"/>
        <v>0.99999974759347676</v>
      </c>
    </row>
    <row r="629" spans="1:6" s="8" customFormat="1" ht="31.5" x14ac:dyDescent="0.2">
      <c r="A629" s="690"/>
      <c r="B629" s="684"/>
      <c r="C629" s="33" t="s">
        <v>192</v>
      </c>
      <c r="D629" s="24">
        <v>8044970.5800000001</v>
      </c>
      <c r="E629" s="24">
        <v>8044970.3300000001</v>
      </c>
      <c r="F629" s="34">
        <f t="shared" si="27"/>
        <v>0.99999996892468435</v>
      </c>
    </row>
    <row r="630" spans="1:6" s="8" customFormat="1" ht="31.5" x14ac:dyDescent="0.2">
      <c r="A630" s="690"/>
      <c r="B630" s="684"/>
      <c r="C630" s="33" t="s">
        <v>193</v>
      </c>
      <c r="D630" s="24">
        <v>660230</v>
      </c>
      <c r="E630" s="24">
        <v>660227.71</v>
      </c>
      <c r="F630" s="34">
        <f t="shared" si="27"/>
        <v>0.99999653151174583</v>
      </c>
    </row>
    <row r="631" spans="1:6" s="8" customFormat="1" ht="31.5" x14ac:dyDescent="0.2">
      <c r="A631" s="690"/>
      <c r="B631" s="684"/>
      <c r="C631" s="33" t="s">
        <v>194</v>
      </c>
      <c r="D631" s="24">
        <v>1460050.39</v>
      </c>
      <c r="E631" s="24">
        <v>1460050.39</v>
      </c>
      <c r="F631" s="34">
        <f t="shared" si="27"/>
        <v>1</v>
      </c>
    </row>
    <row r="632" spans="1:6" s="8" customFormat="1" ht="31.5" x14ac:dyDescent="0.2">
      <c r="A632" s="690"/>
      <c r="B632" s="684"/>
      <c r="C632" s="33" t="s">
        <v>195</v>
      </c>
      <c r="D632" s="24">
        <v>165430.78</v>
      </c>
      <c r="E632" s="24">
        <v>165430.71</v>
      </c>
      <c r="F632" s="34">
        <f t="shared" si="27"/>
        <v>0.99999957686229846</v>
      </c>
    </row>
    <row r="633" spans="1:6" s="8" customFormat="1" ht="31.5" x14ac:dyDescent="0.2">
      <c r="A633" s="690"/>
      <c r="B633" s="684"/>
      <c r="C633" s="33" t="s">
        <v>196</v>
      </c>
      <c r="D633" s="24">
        <v>9780</v>
      </c>
      <c r="E633" s="24">
        <v>9780</v>
      </c>
      <c r="F633" s="34">
        <f t="shared" si="27"/>
        <v>1</v>
      </c>
    </row>
    <row r="634" spans="1:6" s="8" customFormat="1" ht="31.5" x14ac:dyDescent="0.2">
      <c r="A634" s="690"/>
      <c r="B634" s="684"/>
      <c r="C634" s="33" t="s">
        <v>180</v>
      </c>
      <c r="D634" s="24">
        <f>SUM(D635:D649)</f>
        <v>1103094</v>
      </c>
      <c r="E634" s="24">
        <f>SUM(E635:E649)</f>
        <v>1103081.3000000003</v>
      </c>
      <c r="F634" s="34">
        <f t="shared" si="27"/>
        <v>0.99998848692858477</v>
      </c>
    </row>
    <row r="635" spans="1:6" s="8" customFormat="1" ht="31.5" x14ac:dyDescent="0.2">
      <c r="A635" s="690"/>
      <c r="B635" s="684"/>
      <c r="C635" s="33" t="s">
        <v>197</v>
      </c>
      <c r="D635" s="24">
        <v>81098</v>
      </c>
      <c r="E635" s="24">
        <v>81096.740000000005</v>
      </c>
      <c r="F635" s="34">
        <f t="shared" si="27"/>
        <v>0.99998446324200352</v>
      </c>
    </row>
    <row r="636" spans="1:6" s="8" customFormat="1" ht="31.5" x14ac:dyDescent="0.2">
      <c r="A636" s="690"/>
      <c r="B636" s="684"/>
      <c r="C636" s="33" t="s">
        <v>373</v>
      </c>
      <c r="D636" s="24">
        <v>69632</v>
      </c>
      <c r="E636" s="24">
        <v>69631.360000000001</v>
      </c>
      <c r="F636" s="34">
        <f t="shared" si="27"/>
        <v>0.99999080882352942</v>
      </c>
    </row>
    <row r="637" spans="1:6" s="8" customFormat="1" ht="15.75" x14ac:dyDescent="0.2">
      <c r="A637" s="690"/>
      <c r="B637" s="684"/>
      <c r="C637" s="33" t="s">
        <v>210</v>
      </c>
      <c r="D637" s="24">
        <v>387366</v>
      </c>
      <c r="E637" s="24">
        <v>387365.18</v>
      </c>
      <c r="F637" s="34">
        <f t="shared" si="27"/>
        <v>0.99999788313894356</v>
      </c>
    </row>
    <row r="638" spans="1:6" s="8" customFormat="1" ht="31.5" x14ac:dyDescent="0.2">
      <c r="A638" s="690"/>
      <c r="B638" s="684"/>
      <c r="C638" s="33" t="s">
        <v>198</v>
      </c>
      <c r="D638" s="24">
        <v>58000</v>
      </c>
      <c r="E638" s="24">
        <v>57999.05</v>
      </c>
      <c r="F638" s="34">
        <f t="shared" si="27"/>
        <v>0.99998362068965518</v>
      </c>
    </row>
    <row r="639" spans="1:6" s="8" customFormat="1" ht="31.5" x14ac:dyDescent="0.2">
      <c r="A639" s="690"/>
      <c r="B639" s="684"/>
      <c r="C639" s="33" t="s">
        <v>199</v>
      </c>
      <c r="D639" s="24">
        <v>9009</v>
      </c>
      <c r="E639" s="24">
        <v>9009</v>
      </c>
      <c r="F639" s="34">
        <f t="shared" si="27"/>
        <v>1</v>
      </c>
    </row>
    <row r="640" spans="1:6" s="8" customFormat="1" ht="15.75" x14ac:dyDescent="0.2">
      <c r="A640" s="690"/>
      <c r="B640" s="684"/>
      <c r="C640" s="33" t="s">
        <v>200</v>
      </c>
      <c r="D640" s="24">
        <v>62285</v>
      </c>
      <c r="E640" s="24">
        <v>62284.23</v>
      </c>
      <c r="F640" s="34">
        <f t="shared" si="27"/>
        <v>0.99998763747290687</v>
      </c>
    </row>
    <row r="641" spans="1:6" s="8" customFormat="1" ht="31.5" x14ac:dyDescent="0.2">
      <c r="A641" s="690"/>
      <c r="B641" s="684"/>
      <c r="C641" s="33" t="s">
        <v>366</v>
      </c>
      <c r="D641" s="24">
        <v>7507</v>
      </c>
      <c r="E641" s="24">
        <v>7505.13</v>
      </c>
      <c r="F641" s="34">
        <f t="shared" si="27"/>
        <v>0.9997508991607833</v>
      </c>
    </row>
    <row r="642" spans="1:6" s="8" customFormat="1" ht="31.5" x14ac:dyDescent="0.2">
      <c r="A642" s="690"/>
      <c r="B642" s="684"/>
      <c r="C642" s="33" t="s">
        <v>202</v>
      </c>
      <c r="D642" s="24">
        <v>2816</v>
      </c>
      <c r="E642" s="24">
        <v>2813.89</v>
      </c>
      <c r="F642" s="34">
        <f t="shared" si="27"/>
        <v>0.99925071022727263</v>
      </c>
    </row>
    <row r="643" spans="1:6" s="8" customFormat="1" ht="15.75" x14ac:dyDescent="0.2">
      <c r="A643" s="690"/>
      <c r="B643" s="684"/>
      <c r="C643" s="33" t="s">
        <v>203</v>
      </c>
      <c r="D643" s="24">
        <v>5442</v>
      </c>
      <c r="E643" s="24">
        <v>5441.14</v>
      </c>
      <c r="F643" s="34">
        <f t="shared" si="27"/>
        <v>0.99984196986402063</v>
      </c>
    </row>
    <row r="644" spans="1:6" s="8" customFormat="1" ht="31.5" x14ac:dyDescent="0.2">
      <c r="A644" s="690"/>
      <c r="B644" s="684"/>
      <c r="C644" s="33" t="s">
        <v>204</v>
      </c>
      <c r="D644" s="24">
        <v>399306</v>
      </c>
      <c r="E644" s="24">
        <v>399305.45</v>
      </c>
      <c r="F644" s="34">
        <f t="shared" si="27"/>
        <v>0.99999862261022876</v>
      </c>
    </row>
    <row r="645" spans="1:6" s="8" customFormat="1" ht="31.5" x14ac:dyDescent="0.2">
      <c r="A645" s="690"/>
      <c r="B645" s="684"/>
      <c r="C645" s="33" t="s">
        <v>212</v>
      </c>
      <c r="D645" s="24">
        <v>13</v>
      </c>
      <c r="E645" s="24">
        <v>13</v>
      </c>
      <c r="F645" s="34">
        <f t="shared" si="27"/>
        <v>1</v>
      </c>
    </row>
    <row r="646" spans="1:6" s="8" customFormat="1" ht="31.5" x14ac:dyDescent="0.2">
      <c r="A646" s="691"/>
      <c r="B646" s="685"/>
      <c r="C646" s="33" t="s">
        <v>205</v>
      </c>
      <c r="D646" s="24">
        <v>38</v>
      </c>
      <c r="E646" s="24">
        <v>38</v>
      </c>
      <c r="F646" s="34">
        <f t="shared" si="27"/>
        <v>1</v>
      </c>
    </row>
    <row r="647" spans="1:6" s="8" customFormat="1" ht="47.25" x14ac:dyDescent="0.2">
      <c r="A647" s="690"/>
      <c r="B647" s="684"/>
      <c r="C647" s="33" t="s">
        <v>230</v>
      </c>
      <c r="D647" s="24">
        <v>14907</v>
      </c>
      <c r="E647" s="24">
        <v>14905.1</v>
      </c>
      <c r="F647" s="25">
        <f t="shared" si="27"/>
        <v>0.99987254310055684</v>
      </c>
    </row>
    <row r="648" spans="1:6" s="8" customFormat="1" ht="31.5" x14ac:dyDescent="0.2">
      <c r="A648" s="691"/>
      <c r="B648" s="685"/>
      <c r="C648" s="33" t="s">
        <v>216</v>
      </c>
      <c r="D648" s="24">
        <v>377</v>
      </c>
      <c r="E648" s="24">
        <v>377</v>
      </c>
      <c r="F648" s="25">
        <f t="shared" ref="F648" si="32">IF(E648=0,0,$E648/$D648)</f>
        <v>1</v>
      </c>
    </row>
    <row r="649" spans="1:6" s="8" customFormat="1" ht="47.25" x14ac:dyDescent="0.2">
      <c r="A649" s="690"/>
      <c r="B649" s="684"/>
      <c r="C649" s="33" t="s">
        <v>206</v>
      </c>
      <c r="D649" s="24">
        <v>5298</v>
      </c>
      <c r="E649" s="24">
        <v>5297.03</v>
      </c>
      <c r="F649" s="25">
        <f t="shared" si="27"/>
        <v>0.99981691204228007</v>
      </c>
    </row>
    <row r="650" spans="1:6" s="8" customFormat="1" ht="15.75" x14ac:dyDescent="0.2">
      <c r="A650" s="690"/>
      <c r="B650" s="684"/>
      <c r="C650" s="33" t="s">
        <v>181</v>
      </c>
      <c r="D650" s="24">
        <f>D651</f>
        <v>305421</v>
      </c>
      <c r="E650" s="24">
        <f>E651</f>
        <v>305421</v>
      </c>
      <c r="F650" s="25">
        <f t="shared" si="27"/>
        <v>1</v>
      </c>
    </row>
    <row r="651" spans="1:6" s="8" customFormat="1" ht="47.25" x14ac:dyDescent="0.2">
      <c r="A651" s="690"/>
      <c r="B651" s="684"/>
      <c r="C651" s="33" t="s">
        <v>254</v>
      </c>
      <c r="D651" s="24">
        <v>305421</v>
      </c>
      <c r="E651" s="24">
        <v>305421</v>
      </c>
      <c r="F651" s="34">
        <f t="shared" ref="F651:F699" si="33">IF(E651=0,0,$E651/$D651)</f>
        <v>1</v>
      </c>
    </row>
    <row r="652" spans="1:6" s="8" customFormat="1" ht="31.5" x14ac:dyDescent="0.2">
      <c r="A652" s="690"/>
      <c r="B652" s="684"/>
      <c r="C652" s="33" t="s">
        <v>182</v>
      </c>
      <c r="D652" s="24">
        <f>D653</f>
        <v>124446</v>
      </c>
      <c r="E652" s="24">
        <f>E653</f>
        <v>124444.26</v>
      </c>
      <c r="F652" s="34">
        <f t="shared" si="33"/>
        <v>0.99998601803191745</v>
      </c>
    </row>
    <row r="653" spans="1:6" s="8" customFormat="1" ht="31.5" x14ac:dyDescent="0.2">
      <c r="A653" s="690"/>
      <c r="B653" s="684"/>
      <c r="C653" s="33" t="s">
        <v>207</v>
      </c>
      <c r="D653" s="24">
        <v>124446</v>
      </c>
      <c r="E653" s="24">
        <v>124444.26</v>
      </c>
      <c r="F653" s="34">
        <f t="shared" si="33"/>
        <v>0.99998601803191745</v>
      </c>
    </row>
    <row r="654" spans="1:6" s="8" customFormat="1" ht="126" x14ac:dyDescent="0.2">
      <c r="A654" s="690"/>
      <c r="B654" s="684"/>
      <c r="C654" s="33" t="s">
        <v>183</v>
      </c>
      <c r="D654" s="24">
        <v>0</v>
      </c>
      <c r="E654" s="24">
        <v>0</v>
      </c>
      <c r="F654" s="34">
        <f t="shared" si="33"/>
        <v>0</v>
      </c>
    </row>
    <row r="655" spans="1:6" s="8" customFormat="1" ht="31.5" x14ac:dyDescent="0.2">
      <c r="A655" s="690"/>
      <c r="B655" s="684"/>
      <c r="C655" s="33" t="s">
        <v>184</v>
      </c>
      <c r="D655" s="24">
        <v>0</v>
      </c>
      <c r="E655" s="24">
        <v>0</v>
      </c>
      <c r="F655" s="34">
        <f t="shared" si="33"/>
        <v>0</v>
      </c>
    </row>
    <row r="656" spans="1:6" s="8" customFormat="1" ht="15.75" x14ac:dyDescent="0.2">
      <c r="A656" s="690"/>
      <c r="B656" s="686"/>
      <c r="C656" s="33" t="s">
        <v>185</v>
      </c>
      <c r="D656" s="24">
        <v>0</v>
      </c>
      <c r="E656" s="24">
        <v>0</v>
      </c>
      <c r="F656" s="34">
        <f t="shared" si="33"/>
        <v>0</v>
      </c>
    </row>
    <row r="657" spans="1:6" s="8" customFormat="1" ht="15.75" x14ac:dyDescent="0.2">
      <c r="A657" s="690"/>
      <c r="B657" s="683">
        <v>80130</v>
      </c>
      <c r="C657" s="30" t="s">
        <v>103</v>
      </c>
      <c r="D657" s="31">
        <f>D658+D679+D680+D682+D698+D699</f>
        <v>3893129.98</v>
      </c>
      <c r="E657" s="31">
        <f>E658+E679+E680+E682+E698+E699</f>
        <v>3893120.7699999996</v>
      </c>
      <c r="F657" s="32">
        <f t="shared" si="33"/>
        <v>0.9999976342942446</v>
      </c>
    </row>
    <row r="658" spans="1:6" s="8" customFormat="1" ht="31.5" x14ac:dyDescent="0.2">
      <c r="A658" s="690"/>
      <c r="B658" s="684"/>
      <c r="C658" s="33" t="s">
        <v>189</v>
      </c>
      <c r="D658" s="24">
        <f>D659+D665</f>
        <v>3711774</v>
      </c>
      <c r="E658" s="24">
        <f>E659+E665</f>
        <v>3711764.9099999997</v>
      </c>
      <c r="F658" s="34">
        <f t="shared" si="33"/>
        <v>0.99999755103624299</v>
      </c>
    </row>
    <row r="659" spans="1:6" s="8" customFormat="1" ht="31.5" x14ac:dyDescent="0.2">
      <c r="A659" s="690"/>
      <c r="B659" s="684"/>
      <c r="C659" s="33" t="s">
        <v>179</v>
      </c>
      <c r="D659" s="24">
        <f>SUM(D660:D664)</f>
        <v>3407707</v>
      </c>
      <c r="E659" s="24">
        <f>SUM(E660:E664)</f>
        <v>3407704.84</v>
      </c>
      <c r="F659" s="34">
        <f t="shared" si="33"/>
        <v>0.9999993661426877</v>
      </c>
    </row>
    <row r="660" spans="1:6" s="8" customFormat="1" ht="31.5" x14ac:dyDescent="0.2">
      <c r="A660" s="690"/>
      <c r="B660" s="684"/>
      <c r="C660" s="33" t="s">
        <v>192</v>
      </c>
      <c r="D660" s="24">
        <v>2546710</v>
      </c>
      <c r="E660" s="24">
        <v>2546709.13</v>
      </c>
      <c r="F660" s="34">
        <f t="shared" si="33"/>
        <v>0.99999965838277616</v>
      </c>
    </row>
    <row r="661" spans="1:6" s="8" customFormat="1" ht="31.5" x14ac:dyDescent="0.2">
      <c r="A661" s="690"/>
      <c r="B661" s="684"/>
      <c r="C661" s="33" t="s">
        <v>193</v>
      </c>
      <c r="D661" s="24">
        <v>318040</v>
      </c>
      <c r="E661" s="24">
        <v>318039.86</v>
      </c>
      <c r="F661" s="34">
        <f t="shared" si="33"/>
        <v>0.99999955980379818</v>
      </c>
    </row>
    <row r="662" spans="1:6" s="8" customFormat="1" ht="31.5" x14ac:dyDescent="0.2">
      <c r="A662" s="690"/>
      <c r="B662" s="684"/>
      <c r="C662" s="33" t="s">
        <v>194</v>
      </c>
      <c r="D662" s="24">
        <v>480507</v>
      </c>
      <c r="E662" s="24">
        <v>480506.68</v>
      </c>
      <c r="F662" s="34">
        <f t="shared" si="33"/>
        <v>0.999999334036757</v>
      </c>
    </row>
    <row r="663" spans="1:6" s="8" customFormat="1" ht="31.5" x14ac:dyDescent="0.2">
      <c r="A663" s="690"/>
      <c r="B663" s="684"/>
      <c r="C663" s="33" t="s">
        <v>195</v>
      </c>
      <c r="D663" s="24">
        <v>57938</v>
      </c>
      <c r="E663" s="24">
        <v>57937.17</v>
      </c>
      <c r="F663" s="34">
        <f t="shared" si="33"/>
        <v>0.99998567434153751</v>
      </c>
    </row>
    <row r="664" spans="1:6" s="8" customFormat="1" ht="31.5" x14ac:dyDescent="0.2">
      <c r="A664" s="690"/>
      <c r="B664" s="684"/>
      <c r="C664" s="33" t="s">
        <v>196</v>
      </c>
      <c r="D664" s="24">
        <v>4512</v>
      </c>
      <c r="E664" s="24">
        <v>4512</v>
      </c>
      <c r="F664" s="34">
        <f t="shared" si="33"/>
        <v>1</v>
      </c>
    </row>
    <row r="665" spans="1:6" s="8" customFormat="1" ht="31.5" x14ac:dyDescent="0.2">
      <c r="A665" s="690"/>
      <c r="B665" s="684"/>
      <c r="C665" s="33" t="s">
        <v>180</v>
      </c>
      <c r="D665" s="24">
        <f>SUM(D666:D678)</f>
        <v>304067</v>
      </c>
      <c r="E665" s="24">
        <f>SUM(E666:E678)</f>
        <v>304060.07</v>
      </c>
      <c r="F665" s="34">
        <f t="shared" si="33"/>
        <v>0.99997720897039144</v>
      </c>
    </row>
    <row r="666" spans="1:6" s="8" customFormat="1" ht="15.75" x14ac:dyDescent="0.2">
      <c r="A666" s="690"/>
      <c r="B666" s="684"/>
      <c r="C666" s="33" t="s">
        <v>367</v>
      </c>
      <c r="D666" s="24">
        <v>4000</v>
      </c>
      <c r="E666" s="24">
        <v>3995.97</v>
      </c>
      <c r="F666" s="34">
        <f t="shared" si="33"/>
        <v>0.99899249999999995</v>
      </c>
    </row>
    <row r="667" spans="1:6" s="8" customFormat="1" ht="31.5" x14ac:dyDescent="0.2">
      <c r="A667" s="690"/>
      <c r="B667" s="684"/>
      <c r="C667" s="33" t="s">
        <v>197</v>
      </c>
      <c r="D667" s="24">
        <v>16544</v>
      </c>
      <c r="E667" s="24">
        <v>16544</v>
      </c>
      <c r="F667" s="34">
        <f t="shared" si="33"/>
        <v>1</v>
      </c>
    </row>
    <row r="668" spans="1:6" s="8" customFormat="1" ht="31.5" x14ac:dyDescent="0.2">
      <c r="A668" s="690"/>
      <c r="B668" s="684"/>
      <c r="C668" s="33" t="s">
        <v>373</v>
      </c>
      <c r="D668" s="24">
        <v>1789</v>
      </c>
      <c r="E668" s="24">
        <v>1788.02</v>
      </c>
      <c r="F668" s="34">
        <f t="shared" si="33"/>
        <v>0.9994522079373952</v>
      </c>
    </row>
    <row r="669" spans="1:6" s="8" customFormat="1" ht="15.75" x14ac:dyDescent="0.2">
      <c r="A669" s="690"/>
      <c r="B669" s="684"/>
      <c r="C669" s="33" t="s">
        <v>210</v>
      </c>
      <c r="D669" s="24">
        <v>106132</v>
      </c>
      <c r="E669" s="24">
        <v>106132</v>
      </c>
      <c r="F669" s="34">
        <f t="shared" si="33"/>
        <v>1</v>
      </c>
    </row>
    <row r="670" spans="1:6" s="8" customFormat="1" ht="31.5" x14ac:dyDescent="0.2">
      <c r="A670" s="690"/>
      <c r="B670" s="684"/>
      <c r="C670" s="33" t="s">
        <v>199</v>
      </c>
      <c r="D670" s="24">
        <v>1674</v>
      </c>
      <c r="E670" s="24">
        <v>1674</v>
      </c>
      <c r="F670" s="34">
        <f t="shared" si="33"/>
        <v>1</v>
      </c>
    </row>
    <row r="671" spans="1:6" s="8" customFormat="1" ht="15.75" x14ac:dyDescent="0.2">
      <c r="A671" s="690"/>
      <c r="B671" s="684"/>
      <c r="C671" s="33" t="s">
        <v>200</v>
      </c>
      <c r="D671" s="24">
        <v>16079</v>
      </c>
      <c r="E671" s="24">
        <v>16078.98</v>
      </c>
      <c r="F671" s="34">
        <f t="shared" si="33"/>
        <v>0.99999875614155109</v>
      </c>
    </row>
    <row r="672" spans="1:6" s="8" customFormat="1" ht="31.5" x14ac:dyDescent="0.2">
      <c r="A672" s="690"/>
      <c r="B672" s="684"/>
      <c r="C672" s="33" t="s">
        <v>366</v>
      </c>
      <c r="D672" s="24">
        <v>3793</v>
      </c>
      <c r="E672" s="24">
        <v>3793</v>
      </c>
      <c r="F672" s="34">
        <f t="shared" si="33"/>
        <v>1</v>
      </c>
    </row>
    <row r="673" spans="1:6" s="8" customFormat="1" ht="31.5" x14ac:dyDescent="0.2">
      <c r="A673" s="690"/>
      <c r="B673" s="684"/>
      <c r="C673" s="33" t="s">
        <v>202</v>
      </c>
      <c r="D673" s="24">
        <v>2330</v>
      </c>
      <c r="E673" s="24">
        <v>2329.2199999999998</v>
      </c>
      <c r="F673" s="34">
        <f t="shared" si="33"/>
        <v>0.99966523605150204</v>
      </c>
    </row>
    <row r="674" spans="1:6" s="8" customFormat="1" ht="15.75" x14ac:dyDescent="0.2">
      <c r="A674" s="690"/>
      <c r="B674" s="684"/>
      <c r="C674" s="33" t="s">
        <v>203</v>
      </c>
      <c r="D674" s="24">
        <v>1118</v>
      </c>
      <c r="E674" s="24">
        <v>1117.8599999999999</v>
      </c>
      <c r="F674" s="34">
        <f t="shared" si="33"/>
        <v>0.99987477638640421</v>
      </c>
    </row>
    <row r="675" spans="1:6" s="8" customFormat="1" ht="31.5" x14ac:dyDescent="0.2">
      <c r="A675" s="690"/>
      <c r="B675" s="684"/>
      <c r="C675" s="33" t="s">
        <v>204</v>
      </c>
      <c r="D675" s="24">
        <v>138827</v>
      </c>
      <c r="E675" s="24">
        <v>138827</v>
      </c>
      <c r="F675" s="34">
        <f t="shared" si="33"/>
        <v>1</v>
      </c>
    </row>
    <row r="676" spans="1:6" s="8" customFormat="1" ht="47.25" x14ac:dyDescent="0.2">
      <c r="A676" s="690"/>
      <c r="B676" s="684"/>
      <c r="C676" s="33" t="s">
        <v>230</v>
      </c>
      <c r="D676" s="24">
        <v>5448</v>
      </c>
      <c r="E676" s="24">
        <v>5448</v>
      </c>
      <c r="F676" s="25">
        <f t="shared" si="33"/>
        <v>1</v>
      </c>
    </row>
    <row r="677" spans="1:6" s="8" customFormat="1" ht="47.25" x14ac:dyDescent="0.2">
      <c r="A677" s="690"/>
      <c r="B677" s="684"/>
      <c r="C677" s="33" t="s">
        <v>206</v>
      </c>
      <c r="D677" s="24">
        <v>1411</v>
      </c>
      <c r="E677" s="24">
        <v>1411</v>
      </c>
      <c r="F677" s="25">
        <f t="shared" si="33"/>
        <v>1</v>
      </c>
    </row>
    <row r="678" spans="1:6" s="8" customFormat="1" ht="15.75" x14ac:dyDescent="0.2">
      <c r="A678" s="690"/>
      <c r="B678" s="684"/>
      <c r="C678" s="33" t="s">
        <v>255</v>
      </c>
      <c r="D678" s="24">
        <v>4922</v>
      </c>
      <c r="E678" s="24">
        <v>4921.0200000000004</v>
      </c>
      <c r="F678" s="25">
        <f t="shared" si="33"/>
        <v>0.99980089394555072</v>
      </c>
    </row>
    <row r="679" spans="1:6" s="8" customFormat="1" ht="15.75" x14ac:dyDescent="0.2">
      <c r="A679" s="690"/>
      <c r="B679" s="684"/>
      <c r="C679" s="33" t="s">
        <v>661</v>
      </c>
      <c r="D679" s="24">
        <v>0</v>
      </c>
      <c r="E679" s="24">
        <v>0</v>
      </c>
      <c r="F679" s="34">
        <f t="shared" si="33"/>
        <v>0</v>
      </c>
    </row>
    <row r="680" spans="1:6" s="8" customFormat="1" ht="31.5" x14ac:dyDescent="0.2">
      <c r="A680" s="690"/>
      <c r="B680" s="684"/>
      <c r="C680" s="33" t="s">
        <v>657</v>
      </c>
      <c r="D680" s="24">
        <f>D681</f>
        <v>41487</v>
      </c>
      <c r="E680" s="24">
        <f>E681</f>
        <v>41486.879999999997</v>
      </c>
      <c r="F680" s="34">
        <f t="shared" si="33"/>
        <v>0.99999710752765925</v>
      </c>
    </row>
    <row r="681" spans="1:6" s="8" customFormat="1" ht="31.5" x14ac:dyDescent="0.2">
      <c r="A681" s="690"/>
      <c r="B681" s="684"/>
      <c r="C681" s="33" t="s">
        <v>207</v>
      </c>
      <c r="D681" s="24">
        <v>41487</v>
      </c>
      <c r="E681" s="24">
        <v>41486.879999999997</v>
      </c>
      <c r="F681" s="34">
        <f t="shared" si="33"/>
        <v>0.99999710752765925</v>
      </c>
    </row>
    <row r="682" spans="1:6" s="8" customFormat="1" ht="126" x14ac:dyDescent="0.2">
      <c r="A682" s="690"/>
      <c r="B682" s="684"/>
      <c r="C682" s="33" t="s">
        <v>658</v>
      </c>
      <c r="D682" s="24">
        <f>SUM(D683:D697)</f>
        <v>139868.98000000001</v>
      </c>
      <c r="E682" s="24">
        <f>SUM(E683:E697)</f>
        <v>139868.98000000001</v>
      </c>
      <c r="F682" s="34">
        <f t="shared" si="33"/>
        <v>1</v>
      </c>
    </row>
    <row r="683" spans="1:6" s="8" customFormat="1" ht="31.5" x14ac:dyDescent="0.2">
      <c r="A683" s="690"/>
      <c r="B683" s="684"/>
      <c r="C683" s="33" t="s">
        <v>468</v>
      </c>
      <c r="D683" s="24">
        <v>1400</v>
      </c>
      <c r="E683" s="24">
        <v>1400</v>
      </c>
      <c r="F683" s="34">
        <f t="shared" si="33"/>
        <v>1</v>
      </c>
    </row>
    <row r="684" spans="1:6" s="8" customFormat="1" ht="31.5" x14ac:dyDescent="0.2">
      <c r="A684" s="690"/>
      <c r="B684" s="684"/>
      <c r="C684" s="33" t="s">
        <v>232</v>
      </c>
      <c r="D684" s="24">
        <v>1400</v>
      </c>
      <c r="E684" s="24">
        <v>1400</v>
      </c>
      <c r="F684" s="34">
        <f t="shared" si="33"/>
        <v>1</v>
      </c>
    </row>
    <row r="685" spans="1:6" s="8" customFormat="1" ht="31.5" x14ac:dyDescent="0.2">
      <c r="A685" s="690"/>
      <c r="B685" s="684"/>
      <c r="C685" s="33" t="s">
        <v>257</v>
      </c>
      <c r="D685" s="24">
        <v>632.70000000000005</v>
      </c>
      <c r="E685" s="24">
        <v>632.70000000000005</v>
      </c>
      <c r="F685" s="34">
        <f t="shared" si="33"/>
        <v>1</v>
      </c>
    </row>
    <row r="686" spans="1:6" s="8" customFormat="1" ht="31.5" x14ac:dyDescent="0.2">
      <c r="A686" s="690"/>
      <c r="B686" s="684"/>
      <c r="C686" s="33" t="s">
        <v>234</v>
      </c>
      <c r="D686" s="24">
        <v>800.28</v>
      </c>
      <c r="E686" s="24">
        <v>800.28</v>
      </c>
      <c r="F686" s="34">
        <f t="shared" si="33"/>
        <v>1</v>
      </c>
    </row>
    <row r="687" spans="1:6" s="8" customFormat="1" ht="31.5" x14ac:dyDescent="0.2">
      <c r="A687" s="690"/>
      <c r="B687" s="684"/>
      <c r="C687" s="33" t="s">
        <v>258</v>
      </c>
      <c r="D687" s="24">
        <v>56.35</v>
      </c>
      <c r="E687" s="24">
        <v>56.35</v>
      </c>
      <c r="F687" s="34">
        <f t="shared" si="33"/>
        <v>1</v>
      </c>
    </row>
    <row r="688" spans="1:6" s="8" customFormat="1" ht="31.5" x14ac:dyDescent="0.2">
      <c r="A688" s="690"/>
      <c r="B688" s="684"/>
      <c r="C688" s="33" t="s">
        <v>236</v>
      </c>
      <c r="D688" s="24">
        <v>27.93</v>
      </c>
      <c r="E688" s="24">
        <v>27.93</v>
      </c>
      <c r="F688" s="34">
        <f t="shared" si="33"/>
        <v>1</v>
      </c>
    </row>
    <row r="689" spans="1:6" s="8" customFormat="1" ht="31.5" x14ac:dyDescent="0.2">
      <c r="A689" s="690"/>
      <c r="B689" s="684"/>
      <c r="C689" s="33" t="s">
        <v>259</v>
      </c>
      <c r="D689" s="24">
        <v>2300</v>
      </c>
      <c r="E689" s="24">
        <v>2300</v>
      </c>
      <c r="F689" s="34">
        <f t="shared" si="33"/>
        <v>1</v>
      </c>
    </row>
    <row r="690" spans="1:6" s="8" customFormat="1" ht="31.5" x14ac:dyDescent="0.2">
      <c r="A690" s="690"/>
      <c r="B690" s="684"/>
      <c r="C690" s="33" t="s">
        <v>270</v>
      </c>
      <c r="D690" s="24">
        <v>4420</v>
      </c>
      <c r="E690" s="24">
        <v>4420</v>
      </c>
      <c r="F690" s="34">
        <f t="shared" si="33"/>
        <v>1</v>
      </c>
    </row>
    <row r="691" spans="1:6" s="8" customFormat="1" ht="31.5" x14ac:dyDescent="0.2">
      <c r="A691" s="690"/>
      <c r="B691" s="684"/>
      <c r="C691" s="33" t="s">
        <v>260</v>
      </c>
      <c r="D691" s="24">
        <v>21526.19</v>
      </c>
      <c r="E691" s="24">
        <v>21526.19</v>
      </c>
      <c r="F691" s="25">
        <f t="shared" si="33"/>
        <v>1</v>
      </c>
    </row>
    <row r="692" spans="1:6" s="8" customFormat="1" ht="31.5" x14ac:dyDescent="0.2">
      <c r="A692" s="690"/>
      <c r="B692" s="684"/>
      <c r="C692" s="33" t="s">
        <v>271</v>
      </c>
      <c r="D692" s="24">
        <v>4228.9799999999996</v>
      </c>
      <c r="E692" s="24">
        <v>4228.9799999999996</v>
      </c>
      <c r="F692" s="25">
        <f t="shared" si="33"/>
        <v>1</v>
      </c>
    </row>
    <row r="693" spans="1:6" s="8" customFormat="1" ht="15.75" x14ac:dyDescent="0.2">
      <c r="A693" s="690"/>
      <c r="B693" s="684"/>
      <c r="C693" s="33" t="s">
        <v>261</v>
      </c>
      <c r="D693" s="24">
        <v>27629.95</v>
      </c>
      <c r="E693" s="24">
        <v>27629.95</v>
      </c>
      <c r="F693" s="25">
        <f t="shared" si="33"/>
        <v>1</v>
      </c>
    </row>
    <row r="694" spans="1:6" s="8" customFormat="1" ht="15.75" x14ac:dyDescent="0.2">
      <c r="A694" s="690"/>
      <c r="B694" s="684"/>
      <c r="C694" s="33" t="s">
        <v>273</v>
      </c>
      <c r="D694" s="24">
        <v>68109.38</v>
      </c>
      <c r="E694" s="24">
        <v>68109.38</v>
      </c>
      <c r="F694" s="25">
        <f t="shared" si="33"/>
        <v>1</v>
      </c>
    </row>
    <row r="695" spans="1:6" s="8" customFormat="1" ht="15.75" x14ac:dyDescent="0.2">
      <c r="A695" s="691"/>
      <c r="B695" s="685"/>
      <c r="C695" s="33" t="s">
        <v>274</v>
      </c>
      <c r="D695" s="24">
        <v>4929.09</v>
      </c>
      <c r="E695" s="24">
        <v>4929.09</v>
      </c>
      <c r="F695" s="25">
        <f t="shared" ref="F695" si="34">IF(E695=0,0,$E695/$D695)</f>
        <v>1</v>
      </c>
    </row>
    <row r="696" spans="1:6" s="8" customFormat="1" ht="31.5" x14ac:dyDescent="0.2">
      <c r="A696" s="690"/>
      <c r="B696" s="684"/>
      <c r="C696" s="33" t="s">
        <v>472</v>
      </c>
      <c r="D696" s="24">
        <v>1477.13</v>
      </c>
      <c r="E696" s="24">
        <v>1477.13</v>
      </c>
      <c r="F696" s="25">
        <f t="shared" si="33"/>
        <v>1</v>
      </c>
    </row>
    <row r="697" spans="1:6" s="8" customFormat="1" ht="15.75" x14ac:dyDescent="0.2">
      <c r="A697" s="690"/>
      <c r="B697" s="684"/>
      <c r="C697" s="33" t="s">
        <v>473</v>
      </c>
      <c r="D697" s="24">
        <v>931</v>
      </c>
      <c r="E697" s="24">
        <v>931</v>
      </c>
      <c r="F697" s="34">
        <f t="shared" si="33"/>
        <v>1</v>
      </c>
    </row>
    <row r="698" spans="1:6" s="8" customFormat="1" ht="31.5" x14ac:dyDescent="0.2">
      <c r="A698" s="690"/>
      <c r="B698" s="684"/>
      <c r="C698" s="33" t="s">
        <v>659</v>
      </c>
      <c r="D698" s="24">
        <v>0</v>
      </c>
      <c r="E698" s="24">
        <v>0</v>
      </c>
      <c r="F698" s="34">
        <f t="shared" si="33"/>
        <v>0</v>
      </c>
    </row>
    <row r="699" spans="1:6" s="8" customFormat="1" ht="15.75" x14ac:dyDescent="0.2">
      <c r="A699" s="690"/>
      <c r="B699" s="686"/>
      <c r="C699" s="33" t="s">
        <v>660</v>
      </c>
      <c r="D699" s="24">
        <v>0</v>
      </c>
      <c r="E699" s="24">
        <v>0</v>
      </c>
      <c r="F699" s="34">
        <f t="shared" si="33"/>
        <v>0</v>
      </c>
    </row>
    <row r="700" spans="1:6" s="8" customFormat="1" ht="15.75" x14ac:dyDescent="0.2">
      <c r="A700" s="690"/>
      <c r="B700" s="683">
        <v>80134</v>
      </c>
      <c r="C700" s="30" t="s">
        <v>262</v>
      </c>
      <c r="D700" s="31">
        <f>D701+D713+D715+D717+D718+D719</f>
        <v>2898163</v>
      </c>
      <c r="E700" s="31">
        <f>E701+E713+E715+E717+E718+E719</f>
        <v>2898159.15</v>
      </c>
      <c r="F700" s="422">
        <f t="shared" ref="F700:F756" si="35">IF(E700=0,0,$E700/$D700)</f>
        <v>0.99999867157230282</v>
      </c>
    </row>
    <row r="701" spans="1:6" s="8" customFormat="1" ht="31.5" x14ac:dyDescent="0.2">
      <c r="A701" s="690"/>
      <c r="B701" s="684"/>
      <c r="C701" s="33" t="s">
        <v>189</v>
      </c>
      <c r="D701" s="24">
        <f>D702+D707</f>
        <v>1075480</v>
      </c>
      <c r="E701" s="24">
        <f>E702+E707</f>
        <v>1075476.1499999999</v>
      </c>
      <c r="F701" s="34">
        <f t="shared" si="35"/>
        <v>0.999996420203072</v>
      </c>
    </row>
    <row r="702" spans="1:6" s="8" customFormat="1" ht="31.5" x14ac:dyDescent="0.2">
      <c r="A702" s="690"/>
      <c r="B702" s="684"/>
      <c r="C702" s="33" t="s">
        <v>179</v>
      </c>
      <c r="D702" s="24">
        <f>SUM(D703:D706)</f>
        <v>976911</v>
      </c>
      <c r="E702" s="24">
        <f>SUM(E703:E706)</f>
        <v>976908.61</v>
      </c>
      <c r="F702" s="34">
        <f t="shared" si="35"/>
        <v>0.99999755351306308</v>
      </c>
    </row>
    <row r="703" spans="1:6" s="8" customFormat="1" ht="31.5" x14ac:dyDescent="0.2">
      <c r="A703" s="690"/>
      <c r="B703" s="684"/>
      <c r="C703" s="33" t="s">
        <v>192</v>
      </c>
      <c r="D703" s="24">
        <v>756131</v>
      </c>
      <c r="E703" s="24">
        <v>756130.28</v>
      </c>
      <c r="F703" s="34">
        <f t="shared" si="35"/>
        <v>0.99999904778404802</v>
      </c>
    </row>
    <row r="704" spans="1:6" s="8" customFormat="1" ht="31.5" x14ac:dyDescent="0.2">
      <c r="A704" s="690"/>
      <c r="B704" s="684"/>
      <c r="C704" s="33" t="s">
        <v>193</v>
      </c>
      <c r="D704" s="24">
        <v>63133</v>
      </c>
      <c r="E704" s="24">
        <v>63132.42</v>
      </c>
      <c r="F704" s="34">
        <f t="shared" si="35"/>
        <v>0.99999081304547544</v>
      </c>
    </row>
    <row r="705" spans="1:6" s="8" customFormat="1" ht="31.5" x14ac:dyDescent="0.2">
      <c r="A705" s="690"/>
      <c r="B705" s="684"/>
      <c r="C705" s="33" t="s">
        <v>194</v>
      </c>
      <c r="D705" s="24">
        <v>142077</v>
      </c>
      <c r="E705" s="24">
        <v>142076.82999999999</v>
      </c>
      <c r="F705" s="34">
        <f t="shared" si="35"/>
        <v>0.99999880346572623</v>
      </c>
    </row>
    <row r="706" spans="1:6" s="8" customFormat="1" ht="31.5" x14ac:dyDescent="0.2">
      <c r="A706" s="690"/>
      <c r="B706" s="684"/>
      <c r="C706" s="33" t="s">
        <v>195</v>
      </c>
      <c r="D706" s="24">
        <v>15570</v>
      </c>
      <c r="E706" s="24">
        <v>15569.08</v>
      </c>
      <c r="F706" s="34">
        <f t="shared" si="35"/>
        <v>0.99994091201027613</v>
      </c>
    </row>
    <row r="707" spans="1:6" s="8" customFormat="1" ht="31.5" x14ac:dyDescent="0.2">
      <c r="A707" s="690"/>
      <c r="B707" s="684"/>
      <c r="C707" s="33" t="s">
        <v>180</v>
      </c>
      <c r="D707" s="24">
        <f>SUM(D708:D712)</f>
        <v>98569</v>
      </c>
      <c r="E707" s="24">
        <f>SUM(E708:E712)</f>
        <v>98567.540000000008</v>
      </c>
      <c r="F707" s="34">
        <f t="shared" si="35"/>
        <v>0.99998518804086489</v>
      </c>
    </row>
    <row r="708" spans="1:6" s="8" customFormat="1" ht="31.5" x14ac:dyDescent="0.2">
      <c r="A708" s="690"/>
      <c r="B708" s="684"/>
      <c r="C708" s="33" t="s">
        <v>197</v>
      </c>
      <c r="D708" s="24">
        <v>4647</v>
      </c>
      <c r="E708" s="24">
        <v>4646.1000000000004</v>
      </c>
      <c r="F708" s="34">
        <f t="shared" si="35"/>
        <v>0.99980632666236291</v>
      </c>
    </row>
    <row r="709" spans="1:6" s="8" customFormat="1" ht="31.5" x14ac:dyDescent="0.2">
      <c r="A709" s="690"/>
      <c r="B709" s="684"/>
      <c r="C709" s="33" t="s">
        <v>373</v>
      </c>
      <c r="D709" s="24">
        <v>19253</v>
      </c>
      <c r="E709" s="24">
        <v>19253</v>
      </c>
      <c r="F709" s="34">
        <f t="shared" si="35"/>
        <v>1</v>
      </c>
    </row>
    <row r="710" spans="1:6" s="8" customFormat="1" ht="31.5" x14ac:dyDescent="0.2">
      <c r="A710" s="690"/>
      <c r="B710" s="684"/>
      <c r="C710" s="33" t="s">
        <v>198</v>
      </c>
      <c r="D710" s="24">
        <v>21139</v>
      </c>
      <c r="E710" s="24">
        <v>21138.48</v>
      </c>
      <c r="F710" s="34">
        <f t="shared" si="35"/>
        <v>0.99997540091773496</v>
      </c>
    </row>
    <row r="711" spans="1:6" s="8" customFormat="1" ht="31.5" x14ac:dyDescent="0.2">
      <c r="A711" s="690"/>
      <c r="B711" s="684"/>
      <c r="C711" s="33" t="s">
        <v>204</v>
      </c>
      <c r="D711" s="24">
        <v>33609</v>
      </c>
      <c r="E711" s="24">
        <v>33609</v>
      </c>
      <c r="F711" s="34">
        <f t="shared" si="35"/>
        <v>1</v>
      </c>
    </row>
    <row r="712" spans="1:6" s="8" customFormat="1" ht="47.25" x14ac:dyDescent="0.2">
      <c r="A712" s="690"/>
      <c r="B712" s="684"/>
      <c r="C712" s="33" t="s">
        <v>230</v>
      </c>
      <c r="D712" s="24">
        <v>19921</v>
      </c>
      <c r="E712" s="24">
        <v>19920.96</v>
      </c>
      <c r="F712" s="25">
        <f t="shared" si="35"/>
        <v>0.99999799206867124</v>
      </c>
    </row>
    <row r="713" spans="1:6" s="8" customFormat="1" ht="15.75" x14ac:dyDescent="0.2">
      <c r="A713" s="690"/>
      <c r="B713" s="684"/>
      <c r="C713" s="33" t="s">
        <v>181</v>
      </c>
      <c r="D713" s="24">
        <f>D714</f>
        <v>1821483</v>
      </c>
      <c r="E713" s="24">
        <f>E714</f>
        <v>1821483</v>
      </c>
      <c r="F713" s="25">
        <f t="shared" si="35"/>
        <v>1</v>
      </c>
    </row>
    <row r="714" spans="1:6" s="8" customFormat="1" ht="47.25" x14ac:dyDescent="0.2">
      <c r="A714" s="690"/>
      <c r="B714" s="684"/>
      <c r="C714" s="33" t="s">
        <v>254</v>
      </c>
      <c r="D714" s="24">
        <v>1821483</v>
      </c>
      <c r="E714" s="24">
        <v>1821483</v>
      </c>
      <c r="F714" s="25">
        <f t="shared" si="35"/>
        <v>1</v>
      </c>
    </row>
    <row r="715" spans="1:6" s="8" customFormat="1" ht="31.5" x14ac:dyDescent="0.2">
      <c r="A715" s="690"/>
      <c r="B715" s="684"/>
      <c r="C715" s="33" t="s">
        <v>182</v>
      </c>
      <c r="D715" s="24">
        <f>D716</f>
        <v>1200</v>
      </c>
      <c r="E715" s="24">
        <f>E716</f>
        <v>1200</v>
      </c>
      <c r="F715" s="34">
        <f t="shared" si="35"/>
        <v>1</v>
      </c>
    </row>
    <row r="716" spans="1:6" s="8" customFormat="1" ht="31.5" x14ac:dyDescent="0.2">
      <c r="A716" s="690"/>
      <c r="B716" s="684"/>
      <c r="C716" s="33" t="s">
        <v>207</v>
      </c>
      <c r="D716" s="24">
        <v>1200</v>
      </c>
      <c r="E716" s="24">
        <v>1200</v>
      </c>
      <c r="F716" s="34">
        <f t="shared" si="35"/>
        <v>1</v>
      </c>
    </row>
    <row r="717" spans="1:6" s="8" customFormat="1" ht="126" x14ac:dyDescent="0.2">
      <c r="A717" s="690"/>
      <c r="B717" s="684"/>
      <c r="C717" s="33" t="s">
        <v>183</v>
      </c>
      <c r="D717" s="24">
        <v>0</v>
      </c>
      <c r="E717" s="24">
        <v>0</v>
      </c>
      <c r="F717" s="34">
        <f t="shared" si="35"/>
        <v>0</v>
      </c>
    </row>
    <row r="718" spans="1:6" s="8" customFormat="1" ht="31.5" x14ac:dyDescent="0.2">
      <c r="A718" s="690"/>
      <c r="B718" s="684"/>
      <c r="C718" s="33" t="s">
        <v>184</v>
      </c>
      <c r="D718" s="24">
        <v>0</v>
      </c>
      <c r="E718" s="24">
        <v>0</v>
      </c>
      <c r="F718" s="34">
        <f t="shared" si="35"/>
        <v>0</v>
      </c>
    </row>
    <row r="719" spans="1:6" s="8" customFormat="1" ht="15.75" x14ac:dyDescent="0.2">
      <c r="A719" s="690"/>
      <c r="B719" s="686"/>
      <c r="C719" s="33" t="s">
        <v>185</v>
      </c>
      <c r="D719" s="24">
        <v>0</v>
      </c>
      <c r="E719" s="24">
        <v>0</v>
      </c>
      <c r="F719" s="34">
        <f t="shared" si="35"/>
        <v>0</v>
      </c>
    </row>
    <row r="720" spans="1:6" s="8" customFormat="1" ht="47.25" x14ac:dyDescent="0.2">
      <c r="A720" s="690"/>
      <c r="B720" s="683">
        <v>80140</v>
      </c>
      <c r="C720" s="30" t="s">
        <v>107</v>
      </c>
      <c r="D720" s="31">
        <f>D721+D743+D744+D746+D749+D750</f>
        <v>7502196.7599999998</v>
      </c>
      <c r="E720" s="31">
        <f>E721+E744+E743+E746+E749+E750</f>
        <v>7377912.540000001</v>
      </c>
      <c r="F720" s="32">
        <f t="shared" si="35"/>
        <v>0.98343362298058434</v>
      </c>
    </row>
    <row r="721" spans="1:6" s="8" customFormat="1" ht="31.5" x14ac:dyDescent="0.2">
      <c r="A721" s="690"/>
      <c r="B721" s="684"/>
      <c r="C721" s="33" t="s">
        <v>189</v>
      </c>
      <c r="D721" s="24">
        <f>D722+D728</f>
        <v>4042505.2</v>
      </c>
      <c r="E721" s="24">
        <f>E722+E728</f>
        <v>4042498.9800000004</v>
      </c>
      <c r="F721" s="34">
        <f t="shared" si="35"/>
        <v>0.99999846135015491</v>
      </c>
    </row>
    <row r="722" spans="1:6" s="8" customFormat="1" ht="31.5" x14ac:dyDescent="0.2">
      <c r="A722" s="690"/>
      <c r="B722" s="684"/>
      <c r="C722" s="33" t="s">
        <v>179</v>
      </c>
      <c r="D722" s="24">
        <f>SUM(D723:D727)</f>
        <v>3253765.99</v>
      </c>
      <c r="E722" s="24">
        <f>SUM(E723:E727)</f>
        <v>3253763.7700000005</v>
      </c>
      <c r="F722" s="34">
        <f t="shared" si="35"/>
        <v>0.99999931771368733</v>
      </c>
    </row>
    <row r="723" spans="1:6" s="8" customFormat="1" ht="31.5" x14ac:dyDescent="0.2">
      <c r="A723" s="690"/>
      <c r="B723" s="684"/>
      <c r="C723" s="33" t="s">
        <v>192</v>
      </c>
      <c r="D723" s="24">
        <v>2575392.9900000002</v>
      </c>
      <c r="E723" s="24">
        <v>2575392.9900000002</v>
      </c>
      <c r="F723" s="34">
        <f t="shared" si="35"/>
        <v>1</v>
      </c>
    </row>
    <row r="724" spans="1:6" s="8" customFormat="1" ht="31.5" x14ac:dyDescent="0.2">
      <c r="A724" s="690"/>
      <c r="B724" s="684"/>
      <c r="C724" s="33" t="s">
        <v>193</v>
      </c>
      <c r="D724" s="24">
        <v>194801</v>
      </c>
      <c r="E724" s="24">
        <v>194800.1</v>
      </c>
      <c r="F724" s="34">
        <f t="shared" si="35"/>
        <v>0.9999953799005139</v>
      </c>
    </row>
    <row r="725" spans="1:6" s="8" customFormat="1" ht="31.5" x14ac:dyDescent="0.2">
      <c r="A725" s="690"/>
      <c r="B725" s="684"/>
      <c r="C725" s="33" t="s">
        <v>194</v>
      </c>
      <c r="D725" s="24">
        <v>411438</v>
      </c>
      <c r="E725" s="24">
        <v>411438</v>
      </c>
      <c r="F725" s="34">
        <f t="shared" si="35"/>
        <v>1</v>
      </c>
    </row>
    <row r="726" spans="1:6" s="8" customFormat="1" ht="31.5" x14ac:dyDescent="0.2">
      <c r="A726" s="690"/>
      <c r="B726" s="684"/>
      <c r="C726" s="33" t="s">
        <v>195</v>
      </c>
      <c r="D726" s="24">
        <v>48546</v>
      </c>
      <c r="E726" s="24">
        <v>48545.14</v>
      </c>
      <c r="F726" s="34">
        <f t="shared" si="35"/>
        <v>0.99998228484324148</v>
      </c>
    </row>
    <row r="727" spans="1:6" s="8" customFormat="1" ht="31.5" x14ac:dyDescent="0.2">
      <c r="A727" s="690"/>
      <c r="B727" s="684"/>
      <c r="C727" s="33" t="s">
        <v>196</v>
      </c>
      <c r="D727" s="24">
        <v>23588</v>
      </c>
      <c r="E727" s="24">
        <v>23587.54</v>
      </c>
      <c r="F727" s="34">
        <f t="shared" si="35"/>
        <v>0.99998049855858917</v>
      </c>
    </row>
    <row r="728" spans="1:6" s="8" customFormat="1" ht="31.5" x14ac:dyDescent="0.2">
      <c r="A728" s="690"/>
      <c r="B728" s="684"/>
      <c r="C728" s="33" t="s">
        <v>180</v>
      </c>
      <c r="D728" s="24">
        <f>SUM(D729:D742)</f>
        <v>788739.21</v>
      </c>
      <c r="E728" s="24">
        <f>SUM(E729:E742)</f>
        <v>788735.21</v>
      </c>
      <c r="F728" s="34">
        <f t="shared" si="35"/>
        <v>0.99999492861525163</v>
      </c>
    </row>
    <row r="729" spans="1:6" s="8" customFormat="1" ht="47.25" x14ac:dyDescent="0.2">
      <c r="A729" s="691"/>
      <c r="B729" s="685"/>
      <c r="C729" s="33" t="s">
        <v>227</v>
      </c>
      <c r="D729" s="24">
        <v>3704</v>
      </c>
      <c r="E729" s="24">
        <v>3704</v>
      </c>
      <c r="F729" s="34">
        <f t="shared" ref="F729" si="36">IF(E729=0,0,$E729/$D729)</f>
        <v>1</v>
      </c>
    </row>
    <row r="730" spans="1:6" s="8" customFormat="1" ht="31.5" x14ac:dyDescent="0.2">
      <c r="A730" s="690"/>
      <c r="B730" s="684"/>
      <c r="C730" s="33" t="s">
        <v>197</v>
      </c>
      <c r="D730" s="24">
        <v>120835</v>
      </c>
      <c r="E730" s="24">
        <v>120834.27</v>
      </c>
      <c r="F730" s="34">
        <f t="shared" si="35"/>
        <v>0.99999395870401786</v>
      </c>
    </row>
    <row r="731" spans="1:6" s="8" customFormat="1" ht="31.5" x14ac:dyDescent="0.2">
      <c r="A731" s="690"/>
      <c r="B731" s="684"/>
      <c r="C731" s="33" t="s">
        <v>373</v>
      </c>
      <c r="D731" s="24">
        <v>168325.21</v>
      </c>
      <c r="E731" s="24">
        <v>168324.91</v>
      </c>
      <c r="F731" s="34">
        <f t="shared" si="35"/>
        <v>0.9999982177357748</v>
      </c>
    </row>
    <row r="732" spans="1:6" s="8" customFormat="1" ht="15.75" x14ac:dyDescent="0.2">
      <c r="A732" s="690"/>
      <c r="B732" s="684"/>
      <c r="C732" s="33" t="s">
        <v>210</v>
      </c>
      <c r="D732" s="24">
        <v>220571</v>
      </c>
      <c r="E732" s="24">
        <v>220570.53</v>
      </c>
      <c r="F732" s="34">
        <f t="shared" si="35"/>
        <v>0.99999786916684419</v>
      </c>
    </row>
    <row r="733" spans="1:6" s="8" customFormat="1" ht="31.5" x14ac:dyDescent="0.2">
      <c r="A733" s="690"/>
      <c r="B733" s="684"/>
      <c r="C733" s="33" t="s">
        <v>198</v>
      </c>
      <c r="D733" s="24">
        <v>1440</v>
      </c>
      <c r="E733" s="24">
        <v>1440</v>
      </c>
      <c r="F733" s="34">
        <f t="shared" si="35"/>
        <v>1</v>
      </c>
    </row>
    <row r="734" spans="1:6" s="8" customFormat="1" ht="31.5" x14ac:dyDescent="0.2">
      <c r="A734" s="690"/>
      <c r="B734" s="684"/>
      <c r="C734" s="33" t="s">
        <v>199</v>
      </c>
      <c r="D734" s="24">
        <v>5891</v>
      </c>
      <c r="E734" s="24">
        <v>5891</v>
      </c>
      <c r="F734" s="34">
        <f t="shared" si="35"/>
        <v>1</v>
      </c>
    </row>
    <row r="735" spans="1:6" s="8" customFormat="1" ht="15.75" x14ac:dyDescent="0.2">
      <c r="A735" s="690"/>
      <c r="B735" s="684"/>
      <c r="C735" s="33" t="s">
        <v>200</v>
      </c>
      <c r="D735" s="24">
        <v>55251</v>
      </c>
      <c r="E735" s="24">
        <v>55249.97</v>
      </c>
      <c r="F735" s="34">
        <f t="shared" si="35"/>
        <v>0.99998135780347874</v>
      </c>
    </row>
    <row r="736" spans="1:6" s="8" customFormat="1" ht="31.5" x14ac:dyDescent="0.2">
      <c r="A736" s="690"/>
      <c r="B736" s="684"/>
      <c r="C736" s="33" t="s">
        <v>366</v>
      </c>
      <c r="D736" s="24">
        <v>5285</v>
      </c>
      <c r="E736" s="24">
        <v>5284.66</v>
      </c>
      <c r="F736" s="34">
        <f t="shared" si="35"/>
        <v>0.99993566698202452</v>
      </c>
    </row>
    <row r="737" spans="1:6" s="8" customFormat="1" ht="47.25" x14ac:dyDescent="0.2">
      <c r="A737" s="691"/>
      <c r="B737" s="685"/>
      <c r="C737" s="33" t="s">
        <v>633</v>
      </c>
      <c r="D737" s="24">
        <v>2300</v>
      </c>
      <c r="E737" s="24">
        <v>2300</v>
      </c>
      <c r="F737" s="34">
        <f t="shared" ref="F737" si="37">IF(E737=0,0,$E737/$D737)</f>
        <v>1</v>
      </c>
    </row>
    <row r="738" spans="1:6" s="8" customFormat="1" ht="31.5" x14ac:dyDescent="0.2">
      <c r="A738" s="690"/>
      <c r="B738" s="684"/>
      <c r="C738" s="33" t="s">
        <v>202</v>
      </c>
      <c r="D738" s="24">
        <v>1278</v>
      </c>
      <c r="E738" s="24">
        <v>1278</v>
      </c>
      <c r="F738" s="34">
        <f t="shared" si="35"/>
        <v>1</v>
      </c>
    </row>
    <row r="739" spans="1:6" s="8" customFormat="1" ht="15.75" x14ac:dyDescent="0.2">
      <c r="A739" s="690"/>
      <c r="B739" s="684"/>
      <c r="C739" s="33" t="s">
        <v>203</v>
      </c>
      <c r="D739" s="24">
        <v>14815</v>
      </c>
      <c r="E739" s="24">
        <v>14814.47</v>
      </c>
      <c r="F739" s="34">
        <f t="shared" si="35"/>
        <v>0.99996422544718189</v>
      </c>
    </row>
    <row r="740" spans="1:6" s="8" customFormat="1" ht="31.5" x14ac:dyDescent="0.2">
      <c r="A740" s="690"/>
      <c r="B740" s="684"/>
      <c r="C740" s="33" t="s">
        <v>204</v>
      </c>
      <c r="D740" s="24">
        <v>172319</v>
      </c>
      <c r="E740" s="24">
        <v>172319</v>
      </c>
      <c r="F740" s="34">
        <f t="shared" si="35"/>
        <v>1</v>
      </c>
    </row>
    <row r="741" spans="1:6" s="8" customFormat="1" ht="47.25" x14ac:dyDescent="0.2">
      <c r="A741" s="690"/>
      <c r="B741" s="684"/>
      <c r="C741" s="33" t="s">
        <v>230</v>
      </c>
      <c r="D741" s="24">
        <v>15069</v>
      </c>
      <c r="E741" s="24">
        <v>15068.4</v>
      </c>
      <c r="F741" s="34">
        <f t="shared" si="35"/>
        <v>0.99996018315747559</v>
      </c>
    </row>
    <row r="742" spans="1:6" s="8" customFormat="1" ht="47.25" x14ac:dyDescent="0.2">
      <c r="A742" s="690"/>
      <c r="B742" s="684"/>
      <c r="C742" s="33" t="s">
        <v>206</v>
      </c>
      <c r="D742" s="24">
        <v>1656</v>
      </c>
      <c r="E742" s="24">
        <v>1656</v>
      </c>
      <c r="F742" s="34">
        <f t="shared" si="35"/>
        <v>1</v>
      </c>
    </row>
    <row r="743" spans="1:6" s="8" customFormat="1" ht="15.75" x14ac:dyDescent="0.2">
      <c r="A743" s="690"/>
      <c r="B743" s="684"/>
      <c r="C743" s="33" t="s">
        <v>181</v>
      </c>
      <c r="D743" s="24">
        <v>0</v>
      </c>
      <c r="E743" s="24">
        <v>0</v>
      </c>
      <c r="F743" s="34">
        <f t="shared" si="35"/>
        <v>0</v>
      </c>
    </row>
    <row r="744" spans="1:6" s="8" customFormat="1" ht="31.5" x14ac:dyDescent="0.2">
      <c r="A744" s="690"/>
      <c r="B744" s="684"/>
      <c r="C744" s="33" t="s">
        <v>182</v>
      </c>
      <c r="D744" s="24">
        <f>D745</f>
        <v>3000</v>
      </c>
      <c r="E744" s="24">
        <f>E745</f>
        <v>3000</v>
      </c>
      <c r="F744" s="34">
        <f t="shared" si="35"/>
        <v>1</v>
      </c>
    </row>
    <row r="745" spans="1:6" s="8" customFormat="1" ht="31.5" x14ac:dyDescent="0.2">
      <c r="A745" s="691"/>
      <c r="B745" s="685"/>
      <c r="C745" s="33" t="s">
        <v>207</v>
      </c>
      <c r="D745" s="24">
        <v>3000</v>
      </c>
      <c r="E745" s="24">
        <v>3000</v>
      </c>
      <c r="F745" s="34">
        <f t="shared" ref="F745" si="38">IF(E745=0,0,$E745/$D745)</f>
        <v>1</v>
      </c>
    </row>
    <row r="746" spans="1:6" s="8" customFormat="1" ht="126" x14ac:dyDescent="0.2">
      <c r="A746" s="690"/>
      <c r="B746" s="684"/>
      <c r="C746" s="33" t="s">
        <v>183</v>
      </c>
      <c r="D746" s="24">
        <f>SUM(D747:D748)</f>
        <v>3456691.56</v>
      </c>
      <c r="E746" s="24">
        <f>SUM(E747:E748)</f>
        <v>3332413.56</v>
      </c>
      <c r="F746" s="34">
        <f t="shared" si="35"/>
        <v>0.96404712487567157</v>
      </c>
    </row>
    <row r="747" spans="1:6" s="8" customFormat="1" ht="31.5" x14ac:dyDescent="0.2">
      <c r="A747" s="691"/>
      <c r="B747" s="685"/>
      <c r="C747" s="33" t="s">
        <v>369</v>
      </c>
      <c r="D747" s="24">
        <v>2904501.75</v>
      </c>
      <c r="E747" s="24">
        <v>2805892.18</v>
      </c>
      <c r="F747" s="34">
        <f t="shared" ref="F747" si="39">IF(E747=0,0,$E747/$D747)</f>
        <v>0.9660494024491465</v>
      </c>
    </row>
    <row r="748" spans="1:6" s="8" customFormat="1" ht="31.5" x14ac:dyDescent="0.2">
      <c r="A748" s="690"/>
      <c r="B748" s="684"/>
      <c r="C748" s="33" t="s">
        <v>370</v>
      </c>
      <c r="D748" s="24">
        <v>552189.81000000006</v>
      </c>
      <c r="E748" s="24">
        <v>526521.38</v>
      </c>
      <c r="F748" s="34">
        <f t="shared" si="35"/>
        <v>0.95351520521539501</v>
      </c>
    </row>
    <row r="749" spans="1:6" s="8" customFormat="1" ht="31.5" x14ac:dyDescent="0.2">
      <c r="A749" s="690"/>
      <c r="B749" s="684"/>
      <c r="C749" s="33" t="s">
        <v>184</v>
      </c>
      <c r="D749" s="24">
        <v>0</v>
      </c>
      <c r="E749" s="24">
        <v>0</v>
      </c>
      <c r="F749" s="34">
        <f t="shared" si="35"/>
        <v>0</v>
      </c>
    </row>
    <row r="750" spans="1:6" s="8" customFormat="1" ht="15.75" x14ac:dyDescent="0.2">
      <c r="A750" s="690"/>
      <c r="B750" s="684"/>
      <c r="C750" s="33" t="s">
        <v>185</v>
      </c>
      <c r="D750" s="24">
        <v>0</v>
      </c>
      <c r="E750" s="24">
        <v>0</v>
      </c>
      <c r="F750" s="34">
        <f t="shared" si="35"/>
        <v>0</v>
      </c>
    </row>
    <row r="751" spans="1:6" s="8" customFormat="1" ht="15.75" x14ac:dyDescent="0.2">
      <c r="A751" s="690"/>
      <c r="B751" s="683">
        <v>80145</v>
      </c>
      <c r="C751" s="30" t="s">
        <v>263</v>
      </c>
      <c r="D751" s="31">
        <f>D752+D758+D759+D760+D761+D762</f>
        <v>683.09</v>
      </c>
      <c r="E751" s="31">
        <f>E752+E758+E759+E760+E761+E762</f>
        <v>683.09</v>
      </c>
      <c r="F751" s="422">
        <f t="shared" si="35"/>
        <v>1</v>
      </c>
    </row>
    <row r="752" spans="1:6" s="8" customFormat="1" ht="31.5" x14ac:dyDescent="0.2">
      <c r="A752" s="690"/>
      <c r="B752" s="684"/>
      <c r="C752" s="33" t="s">
        <v>189</v>
      </c>
      <c r="D752" s="24">
        <f>D753+D756</f>
        <v>683.09</v>
      </c>
      <c r="E752" s="24">
        <f>E753+E756</f>
        <v>683.09</v>
      </c>
      <c r="F752" s="25">
        <f t="shared" si="35"/>
        <v>1</v>
      </c>
    </row>
    <row r="753" spans="1:6" s="8" customFormat="1" ht="31.5" x14ac:dyDescent="0.2">
      <c r="A753" s="690"/>
      <c r="B753" s="684"/>
      <c r="C753" s="33" t="s">
        <v>179</v>
      </c>
      <c r="D753" s="24">
        <f>SUM(D754:D755)</f>
        <v>634.38</v>
      </c>
      <c r="E753" s="24">
        <f>SUM(E754:E755)</f>
        <v>634.38</v>
      </c>
      <c r="F753" s="25">
        <f t="shared" si="35"/>
        <v>1</v>
      </c>
    </row>
    <row r="754" spans="1:6" s="8" customFormat="1" ht="31.5" x14ac:dyDescent="0.2">
      <c r="A754" s="690"/>
      <c r="B754" s="684"/>
      <c r="C754" s="33" t="s">
        <v>194</v>
      </c>
      <c r="D754" s="24">
        <v>34.380000000000003</v>
      </c>
      <c r="E754" s="24">
        <v>34.380000000000003</v>
      </c>
      <c r="F754" s="34">
        <f t="shared" si="35"/>
        <v>1</v>
      </c>
    </row>
    <row r="755" spans="1:6" s="8" customFormat="1" ht="31.5" x14ac:dyDescent="0.2">
      <c r="A755" s="690"/>
      <c r="B755" s="684"/>
      <c r="C755" s="33" t="s">
        <v>196</v>
      </c>
      <c r="D755" s="24">
        <v>600</v>
      </c>
      <c r="E755" s="24">
        <v>600</v>
      </c>
      <c r="F755" s="34">
        <f t="shared" si="35"/>
        <v>1</v>
      </c>
    </row>
    <row r="756" spans="1:6" s="8" customFormat="1" ht="31.5" x14ac:dyDescent="0.2">
      <c r="A756" s="690"/>
      <c r="B756" s="684"/>
      <c r="C756" s="33" t="s">
        <v>180</v>
      </c>
      <c r="D756" s="24">
        <f>D757</f>
        <v>48.71</v>
      </c>
      <c r="E756" s="24">
        <f>E757</f>
        <v>48.71</v>
      </c>
      <c r="F756" s="34">
        <f t="shared" si="35"/>
        <v>1</v>
      </c>
    </row>
    <row r="757" spans="1:6" s="8" customFormat="1" ht="31.5" x14ac:dyDescent="0.2">
      <c r="A757" s="690"/>
      <c r="B757" s="684"/>
      <c r="C757" s="33" t="s">
        <v>243</v>
      </c>
      <c r="D757" s="24">
        <v>48.71</v>
      </c>
      <c r="E757" s="24">
        <v>48.71</v>
      </c>
      <c r="F757" s="34">
        <f t="shared" ref="F757:F826" si="40">IF(E757=0,0,$E757/$D757)</f>
        <v>1</v>
      </c>
    </row>
    <row r="758" spans="1:6" s="8" customFormat="1" ht="15.75" x14ac:dyDescent="0.2">
      <c r="A758" s="690"/>
      <c r="B758" s="684"/>
      <c r="C758" s="33" t="s">
        <v>516</v>
      </c>
      <c r="D758" s="24">
        <v>0</v>
      </c>
      <c r="E758" s="24">
        <v>0</v>
      </c>
      <c r="F758" s="25">
        <f t="shared" si="40"/>
        <v>0</v>
      </c>
    </row>
    <row r="759" spans="1:6" s="8" customFormat="1" ht="31.5" x14ac:dyDescent="0.2">
      <c r="A759" s="690"/>
      <c r="B759" s="684"/>
      <c r="C759" s="33" t="s">
        <v>515</v>
      </c>
      <c r="D759" s="24">
        <v>0</v>
      </c>
      <c r="E759" s="24">
        <v>0</v>
      </c>
      <c r="F759" s="25">
        <f t="shared" si="40"/>
        <v>0</v>
      </c>
    </row>
    <row r="760" spans="1:6" s="8" customFormat="1" ht="126" x14ac:dyDescent="0.2">
      <c r="A760" s="690"/>
      <c r="B760" s="684"/>
      <c r="C760" s="33" t="s">
        <v>514</v>
      </c>
      <c r="D760" s="24">
        <v>0</v>
      </c>
      <c r="E760" s="24">
        <v>0</v>
      </c>
      <c r="F760" s="25">
        <f t="shared" si="40"/>
        <v>0</v>
      </c>
    </row>
    <row r="761" spans="1:6" s="8" customFormat="1" ht="31.5" x14ac:dyDescent="0.2">
      <c r="A761" s="690"/>
      <c r="B761" s="684"/>
      <c r="C761" s="33" t="s">
        <v>267</v>
      </c>
      <c r="D761" s="24">
        <v>0</v>
      </c>
      <c r="E761" s="24">
        <v>0</v>
      </c>
      <c r="F761" s="34">
        <f t="shared" si="40"/>
        <v>0</v>
      </c>
    </row>
    <row r="762" spans="1:6" s="8" customFormat="1" ht="15.75" x14ac:dyDescent="0.2">
      <c r="A762" s="690"/>
      <c r="B762" s="686"/>
      <c r="C762" s="33" t="s">
        <v>268</v>
      </c>
      <c r="D762" s="24">
        <v>0</v>
      </c>
      <c r="E762" s="24">
        <v>0</v>
      </c>
      <c r="F762" s="34">
        <f t="shared" si="40"/>
        <v>0</v>
      </c>
    </row>
    <row r="763" spans="1:6" s="8" customFormat="1" ht="31.5" x14ac:dyDescent="0.2">
      <c r="A763" s="690"/>
      <c r="B763" s="683">
        <v>80146</v>
      </c>
      <c r="C763" s="30" t="s">
        <v>269</v>
      </c>
      <c r="D763" s="31">
        <f>D764+D772</f>
        <v>186677</v>
      </c>
      <c r="E763" s="31">
        <f>E764+E770+E771+E772+E773+E774</f>
        <v>186673.37</v>
      </c>
      <c r="F763" s="32">
        <f t="shared" si="40"/>
        <v>0.99998055464786773</v>
      </c>
    </row>
    <row r="764" spans="1:6" s="8" customFormat="1" ht="31.5" x14ac:dyDescent="0.2">
      <c r="A764" s="690"/>
      <c r="B764" s="684"/>
      <c r="C764" s="33" t="s">
        <v>189</v>
      </c>
      <c r="D764" s="24">
        <f>D765+D766</f>
        <v>186677</v>
      </c>
      <c r="E764" s="24">
        <f>E765+E766</f>
        <v>186673.37</v>
      </c>
      <c r="F764" s="34">
        <f t="shared" si="40"/>
        <v>0.99998055464786773</v>
      </c>
    </row>
    <row r="765" spans="1:6" s="8" customFormat="1" ht="31.5" x14ac:dyDescent="0.2">
      <c r="A765" s="690"/>
      <c r="B765" s="684"/>
      <c r="C765" s="33" t="s">
        <v>179</v>
      </c>
      <c r="D765" s="24">
        <v>0</v>
      </c>
      <c r="E765" s="24">
        <v>0</v>
      </c>
      <c r="F765" s="34">
        <f t="shared" si="40"/>
        <v>0</v>
      </c>
    </row>
    <row r="766" spans="1:6" s="8" customFormat="1" ht="31.5" x14ac:dyDescent="0.2">
      <c r="A766" s="690"/>
      <c r="B766" s="684"/>
      <c r="C766" s="33" t="s">
        <v>180</v>
      </c>
      <c r="D766" s="24">
        <f>SUM(D767:D769)</f>
        <v>186677</v>
      </c>
      <c r="E766" s="24">
        <f>SUM(E767:E769)</f>
        <v>186673.37</v>
      </c>
      <c r="F766" s="34">
        <f t="shared" si="40"/>
        <v>0.99998055464786773</v>
      </c>
    </row>
    <row r="767" spans="1:6" s="8" customFormat="1" ht="15.75" x14ac:dyDescent="0.2">
      <c r="A767" s="690"/>
      <c r="B767" s="684"/>
      <c r="C767" s="33" t="s">
        <v>200</v>
      </c>
      <c r="D767" s="24">
        <v>78475</v>
      </c>
      <c r="E767" s="24">
        <v>78473.929999999993</v>
      </c>
      <c r="F767" s="34">
        <f t="shared" si="40"/>
        <v>0.99998636508442174</v>
      </c>
    </row>
    <row r="768" spans="1:6" s="8" customFormat="1" ht="31.5" x14ac:dyDescent="0.2">
      <c r="A768" s="690"/>
      <c r="B768" s="684"/>
      <c r="C768" s="33" t="s">
        <v>202</v>
      </c>
      <c r="D768" s="24">
        <v>5712</v>
      </c>
      <c r="E768" s="24">
        <v>5711.15</v>
      </c>
      <c r="F768" s="34">
        <f t="shared" si="40"/>
        <v>0.99985119047619042</v>
      </c>
    </row>
    <row r="769" spans="1:6" s="8" customFormat="1" ht="47.25" x14ac:dyDescent="0.2">
      <c r="A769" s="690"/>
      <c r="B769" s="684"/>
      <c r="C769" s="33" t="s">
        <v>206</v>
      </c>
      <c r="D769" s="24">
        <v>102490</v>
      </c>
      <c r="E769" s="24">
        <v>102488.29</v>
      </c>
      <c r="F769" s="34">
        <f t="shared" si="40"/>
        <v>0.99998331544540919</v>
      </c>
    </row>
    <row r="770" spans="1:6" s="8" customFormat="1" ht="31.5" x14ac:dyDescent="0.2">
      <c r="A770" s="690"/>
      <c r="B770" s="684"/>
      <c r="C770" s="33" t="s">
        <v>264</v>
      </c>
      <c r="D770" s="24">
        <v>0</v>
      </c>
      <c r="E770" s="24">
        <v>0</v>
      </c>
      <c r="F770" s="34">
        <f t="shared" si="40"/>
        <v>0</v>
      </c>
    </row>
    <row r="771" spans="1:6" s="8" customFormat="1" ht="31.5" x14ac:dyDescent="0.2">
      <c r="A771" s="690"/>
      <c r="B771" s="684"/>
      <c r="C771" s="33" t="s">
        <v>265</v>
      </c>
      <c r="D771" s="24">
        <v>0</v>
      </c>
      <c r="E771" s="24">
        <v>0</v>
      </c>
      <c r="F771" s="34">
        <f t="shared" si="40"/>
        <v>0</v>
      </c>
    </row>
    <row r="772" spans="1:6" s="8" customFormat="1" ht="126" x14ac:dyDescent="0.2">
      <c r="A772" s="690"/>
      <c r="B772" s="684"/>
      <c r="C772" s="33" t="s">
        <v>266</v>
      </c>
      <c r="D772" s="24">
        <v>0</v>
      </c>
      <c r="E772" s="24">
        <v>0</v>
      </c>
      <c r="F772" s="34">
        <f t="shared" si="40"/>
        <v>0</v>
      </c>
    </row>
    <row r="773" spans="1:6" s="8" customFormat="1" ht="31.5" x14ac:dyDescent="0.2">
      <c r="A773" s="690"/>
      <c r="B773" s="684"/>
      <c r="C773" s="33" t="s">
        <v>267</v>
      </c>
      <c r="D773" s="24">
        <v>0</v>
      </c>
      <c r="E773" s="24">
        <v>0</v>
      </c>
      <c r="F773" s="34">
        <f t="shared" si="40"/>
        <v>0</v>
      </c>
    </row>
    <row r="774" spans="1:6" s="8" customFormat="1" ht="15.75" x14ac:dyDescent="0.2">
      <c r="A774" s="690"/>
      <c r="B774" s="686"/>
      <c r="C774" s="33" t="s">
        <v>268</v>
      </c>
      <c r="D774" s="24">
        <v>0</v>
      </c>
      <c r="E774" s="24">
        <v>0</v>
      </c>
      <c r="F774" s="34">
        <f t="shared" si="40"/>
        <v>0</v>
      </c>
    </row>
    <row r="775" spans="1:6" s="8" customFormat="1" ht="248.25" customHeight="1" x14ac:dyDescent="0.2">
      <c r="A775" s="691"/>
      <c r="B775" s="683">
        <v>80152</v>
      </c>
      <c r="C775" s="30" t="s">
        <v>662</v>
      </c>
      <c r="D775" s="31">
        <f>D776+D782+D783+D784+D785+D786</f>
        <v>13941</v>
      </c>
      <c r="E775" s="31">
        <f>E776+E782+E783+E784+E785+E786</f>
        <v>13935.75</v>
      </c>
      <c r="F775" s="422">
        <f t="shared" si="40"/>
        <v>0.99962341295459434</v>
      </c>
    </row>
    <row r="776" spans="1:6" s="8" customFormat="1" ht="31.5" x14ac:dyDescent="0.2">
      <c r="A776" s="691"/>
      <c r="B776" s="684"/>
      <c r="C776" s="33" t="s">
        <v>189</v>
      </c>
      <c r="D776" s="24">
        <f>D777+D781</f>
        <v>13941</v>
      </c>
      <c r="E776" s="24">
        <f>E777+E781</f>
        <v>13935.75</v>
      </c>
      <c r="F776" s="25">
        <f t="shared" si="40"/>
        <v>0.99962341295459434</v>
      </c>
    </row>
    <row r="777" spans="1:6" s="8" customFormat="1" ht="31.5" x14ac:dyDescent="0.2">
      <c r="A777" s="691"/>
      <c r="B777" s="684"/>
      <c r="C777" s="33" t="s">
        <v>179</v>
      </c>
      <c r="D777" s="24">
        <f>SUM(D778:D780)</f>
        <v>13941</v>
      </c>
      <c r="E777" s="24">
        <f>SUM(E778:E780)</f>
        <v>13935.75</v>
      </c>
      <c r="F777" s="25">
        <f t="shared" si="40"/>
        <v>0.99962341295459434</v>
      </c>
    </row>
    <row r="778" spans="1:6" s="8" customFormat="1" ht="31.5" x14ac:dyDescent="0.2">
      <c r="A778" s="691"/>
      <c r="B778" s="685"/>
      <c r="C778" s="33" t="s">
        <v>192</v>
      </c>
      <c r="D778" s="24">
        <v>11804</v>
      </c>
      <c r="E778" s="24">
        <v>11801.76</v>
      </c>
      <c r="F778" s="34">
        <f t="shared" ref="F778" si="41">IF(E778=0,0,$E778/$D778)</f>
        <v>0.99981023381904444</v>
      </c>
    </row>
    <row r="779" spans="1:6" s="8" customFormat="1" ht="31.5" x14ac:dyDescent="0.2">
      <c r="A779" s="691"/>
      <c r="B779" s="684"/>
      <c r="C779" s="33" t="s">
        <v>194</v>
      </c>
      <c r="D779" s="24">
        <v>2028</v>
      </c>
      <c r="E779" s="24">
        <v>2026.23</v>
      </c>
      <c r="F779" s="34">
        <f t="shared" si="40"/>
        <v>0.9991272189349113</v>
      </c>
    </row>
    <row r="780" spans="1:6" s="8" customFormat="1" ht="31.5" x14ac:dyDescent="0.2">
      <c r="A780" s="691"/>
      <c r="B780" s="684"/>
      <c r="C780" s="33" t="s">
        <v>195</v>
      </c>
      <c r="D780" s="24">
        <v>109</v>
      </c>
      <c r="E780" s="24">
        <v>107.76</v>
      </c>
      <c r="F780" s="34">
        <f t="shared" si="40"/>
        <v>0.98862385321100921</v>
      </c>
    </row>
    <row r="781" spans="1:6" s="8" customFormat="1" ht="31.5" x14ac:dyDescent="0.2">
      <c r="A781" s="691"/>
      <c r="B781" s="684"/>
      <c r="C781" s="33" t="s">
        <v>180</v>
      </c>
      <c r="D781" s="24">
        <v>0</v>
      </c>
      <c r="E781" s="24">
        <v>0</v>
      </c>
      <c r="F781" s="34">
        <f t="shared" si="40"/>
        <v>0</v>
      </c>
    </row>
    <row r="782" spans="1:6" s="8" customFormat="1" ht="15.75" x14ac:dyDescent="0.2">
      <c r="A782" s="691"/>
      <c r="B782" s="684"/>
      <c r="C782" s="33" t="s">
        <v>516</v>
      </c>
      <c r="D782" s="24">
        <v>0</v>
      </c>
      <c r="E782" s="24">
        <v>0</v>
      </c>
      <c r="F782" s="25">
        <f t="shared" ref="F782:F798" si="42">IF(E782=0,0,$E782/$D782)</f>
        <v>0</v>
      </c>
    </row>
    <row r="783" spans="1:6" s="8" customFormat="1" ht="31.5" x14ac:dyDescent="0.2">
      <c r="A783" s="691"/>
      <c r="B783" s="684"/>
      <c r="C783" s="33" t="s">
        <v>515</v>
      </c>
      <c r="D783" s="24">
        <v>0</v>
      </c>
      <c r="E783" s="24">
        <v>0</v>
      </c>
      <c r="F783" s="25">
        <f t="shared" si="42"/>
        <v>0</v>
      </c>
    </row>
    <row r="784" spans="1:6" s="8" customFormat="1" ht="126" x14ac:dyDescent="0.2">
      <c r="A784" s="691"/>
      <c r="B784" s="684"/>
      <c r="C784" s="33" t="s">
        <v>514</v>
      </c>
      <c r="D784" s="24">
        <v>0</v>
      </c>
      <c r="E784" s="24">
        <v>0</v>
      </c>
      <c r="F784" s="25">
        <f t="shared" si="42"/>
        <v>0</v>
      </c>
    </row>
    <row r="785" spans="1:6" s="8" customFormat="1" ht="31.5" x14ac:dyDescent="0.2">
      <c r="A785" s="691"/>
      <c r="B785" s="684"/>
      <c r="C785" s="33" t="s">
        <v>267</v>
      </c>
      <c r="D785" s="24">
        <v>0</v>
      </c>
      <c r="E785" s="24">
        <v>0</v>
      </c>
      <c r="F785" s="34">
        <f t="shared" si="42"/>
        <v>0</v>
      </c>
    </row>
    <row r="786" spans="1:6" s="8" customFormat="1" ht="15.75" x14ac:dyDescent="0.2">
      <c r="A786" s="691"/>
      <c r="B786" s="686"/>
      <c r="C786" s="33" t="s">
        <v>268</v>
      </c>
      <c r="D786" s="24">
        <v>0</v>
      </c>
      <c r="E786" s="24">
        <v>0</v>
      </c>
      <c r="F786" s="34">
        <f t="shared" si="42"/>
        <v>0</v>
      </c>
    </row>
    <row r="787" spans="1:6" s="8" customFormat="1" ht="83.25" customHeight="1" x14ac:dyDescent="0.2">
      <c r="A787" s="691"/>
      <c r="B787" s="683">
        <v>80153</v>
      </c>
      <c r="C787" s="30" t="s">
        <v>647</v>
      </c>
      <c r="D787" s="31">
        <f>D788+D793</f>
        <v>62246.080000000002</v>
      </c>
      <c r="E787" s="31">
        <f>E788+E793+E795+E796+E797+E798</f>
        <v>57733.899999999994</v>
      </c>
      <c r="F787" s="32">
        <f t="shared" si="42"/>
        <v>0.9275106159295492</v>
      </c>
    </row>
    <row r="788" spans="1:6" s="8" customFormat="1" ht="31.5" x14ac:dyDescent="0.2">
      <c r="A788" s="691"/>
      <c r="B788" s="684"/>
      <c r="C788" s="33" t="s">
        <v>189</v>
      </c>
      <c r="D788" s="24">
        <f>D789+D790</f>
        <v>25944.73</v>
      </c>
      <c r="E788" s="24">
        <f>E789+E790</f>
        <v>21432.55</v>
      </c>
      <c r="F788" s="34">
        <f t="shared" si="42"/>
        <v>0.8260849120418674</v>
      </c>
    </row>
    <row r="789" spans="1:6" s="8" customFormat="1" ht="31.5" x14ac:dyDescent="0.2">
      <c r="A789" s="691"/>
      <c r="B789" s="684"/>
      <c r="C789" s="33" t="s">
        <v>179</v>
      </c>
      <c r="D789" s="24">
        <v>0</v>
      </c>
      <c r="E789" s="24">
        <v>0</v>
      </c>
      <c r="F789" s="34">
        <f t="shared" si="42"/>
        <v>0</v>
      </c>
    </row>
    <row r="790" spans="1:6" s="8" customFormat="1" ht="31.5" x14ac:dyDescent="0.2">
      <c r="A790" s="691"/>
      <c r="B790" s="684"/>
      <c r="C790" s="33" t="s">
        <v>180</v>
      </c>
      <c r="D790" s="24">
        <f>SUM(D791:D792)</f>
        <v>25944.73</v>
      </c>
      <c r="E790" s="24">
        <f>SUM(E791:E792)</f>
        <v>21432.55</v>
      </c>
      <c r="F790" s="34">
        <f t="shared" si="42"/>
        <v>0.8260849120418674</v>
      </c>
    </row>
    <row r="791" spans="1:6" s="8" customFormat="1" ht="31.5" x14ac:dyDescent="0.2">
      <c r="A791" s="691"/>
      <c r="B791" s="684"/>
      <c r="C791" s="33" t="s">
        <v>197</v>
      </c>
      <c r="D791" s="24">
        <v>256.83999999999997</v>
      </c>
      <c r="E791" s="24">
        <v>256.83999999999997</v>
      </c>
      <c r="F791" s="34">
        <f t="shared" si="42"/>
        <v>1</v>
      </c>
    </row>
    <row r="792" spans="1:6" s="8" customFormat="1" ht="31.5" x14ac:dyDescent="0.2">
      <c r="A792" s="691"/>
      <c r="B792" s="684"/>
      <c r="C792" s="33" t="s">
        <v>373</v>
      </c>
      <c r="D792" s="24">
        <v>25687.89</v>
      </c>
      <c r="E792" s="24">
        <v>21175.71</v>
      </c>
      <c r="F792" s="34">
        <f t="shared" si="42"/>
        <v>0.82434602452751082</v>
      </c>
    </row>
    <row r="793" spans="1:6" s="8" customFormat="1" ht="31.5" x14ac:dyDescent="0.2">
      <c r="A793" s="691"/>
      <c r="B793" s="684"/>
      <c r="C793" s="33" t="s">
        <v>264</v>
      </c>
      <c r="D793" s="24">
        <f>D794</f>
        <v>36301.35</v>
      </c>
      <c r="E793" s="24">
        <f>E794</f>
        <v>36301.35</v>
      </c>
      <c r="F793" s="34">
        <f t="shared" si="42"/>
        <v>1</v>
      </c>
    </row>
    <row r="794" spans="1:6" s="8" customFormat="1" ht="47.25" x14ac:dyDescent="0.2">
      <c r="A794" s="691"/>
      <c r="B794" s="685"/>
      <c r="C794" s="33" t="s">
        <v>254</v>
      </c>
      <c r="D794" s="24">
        <v>36301.35</v>
      </c>
      <c r="E794" s="24">
        <v>36301.35</v>
      </c>
      <c r="F794" s="25">
        <f t="shared" si="42"/>
        <v>1</v>
      </c>
    </row>
    <row r="795" spans="1:6" s="8" customFormat="1" ht="31.5" x14ac:dyDescent="0.2">
      <c r="A795" s="691"/>
      <c r="B795" s="684"/>
      <c r="C795" s="33" t="s">
        <v>265</v>
      </c>
      <c r="D795" s="24">
        <v>0</v>
      </c>
      <c r="E795" s="24">
        <v>0</v>
      </c>
      <c r="F795" s="34">
        <f t="shared" si="42"/>
        <v>0</v>
      </c>
    </row>
    <row r="796" spans="1:6" s="8" customFormat="1" ht="126" x14ac:dyDescent="0.2">
      <c r="A796" s="691"/>
      <c r="B796" s="684"/>
      <c r="C796" s="33" t="s">
        <v>266</v>
      </c>
      <c r="D796" s="24">
        <v>0</v>
      </c>
      <c r="E796" s="24">
        <v>0</v>
      </c>
      <c r="F796" s="34">
        <f t="shared" si="42"/>
        <v>0</v>
      </c>
    </row>
    <row r="797" spans="1:6" s="8" customFormat="1" ht="31.5" x14ac:dyDescent="0.2">
      <c r="A797" s="691"/>
      <c r="B797" s="684"/>
      <c r="C797" s="33" t="s">
        <v>267</v>
      </c>
      <c r="D797" s="24">
        <v>0</v>
      </c>
      <c r="E797" s="24">
        <v>0</v>
      </c>
      <c r="F797" s="34">
        <f t="shared" si="42"/>
        <v>0</v>
      </c>
    </row>
    <row r="798" spans="1:6" s="8" customFormat="1" ht="15.75" x14ac:dyDescent="0.2">
      <c r="A798" s="691"/>
      <c r="B798" s="686"/>
      <c r="C798" s="33" t="s">
        <v>268</v>
      </c>
      <c r="D798" s="24">
        <v>0</v>
      </c>
      <c r="E798" s="24">
        <v>0</v>
      </c>
      <c r="F798" s="34">
        <f t="shared" si="42"/>
        <v>0</v>
      </c>
    </row>
    <row r="799" spans="1:6" s="8" customFormat="1" ht="15.75" x14ac:dyDescent="0.2">
      <c r="A799" s="690"/>
      <c r="B799" s="683">
        <v>80195</v>
      </c>
      <c r="C799" s="30" t="s">
        <v>57</v>
      </c>
      <c r="D799" s="31">
        <f>D800+D808+D809+D810+D827+D828</f>
        <v>4149825.24</v>
      </c>
      <c r="E799" s="31">
        <f>E800+E808+E809+E810+E827+E828</f>
        <v>3537129.19</v>
      </c>
      <c r="F799" s="32">
        <f t="shared" si="40"/>
        <v>0.85235618018459003</v>
      </c>
    </row>
    <row r="800" spans="1:6" s="8" customFormat="1" ht="31.5" x14ac:dyDescent="0.2">
      <c r="A800" s="690"/>
      <c r="B800" s="684"/>
      <c r="C800" s="33" t="s">
        <v>189</v>
      </c>
      <c r="D800" s="24">
        <f>D801+D805</f>
        <v>576551</v>
      </c>
      <c r="E800" s="24">
        <f>E801+E805</f>
        <v>550333.93999999994</v>
      </c>
      <c r="F800" s="34">
        <f t="shared" si="40"/>
        <v>0.95452776944277251</v>
      </c>
    </row>
    <row r="801" spans="1:6" s="8" customFormat="1" ht="31.5" x14ac:dyDescent="0.2">
      <c r="A801" s="690"/>
      <c r="B801" s="684"/>
      <c r="C801" s="33" t="s">
        <v>179</v>
      </c>
      <c r="D801" s="24">
        <f>SUM(D802:D804)</f>
        <v>79200</v>
      </c>
      <c r="E801" s="24">
        <f>SUM(E802:E804)</f>
        <v>55262.94</v>
      </c>
      <c r="F801" s="25">
        <f t="shared" si="40"/>
        <v>0.69776439393939393</v>
      </c>
    </row>
    <row r="802" spans="1:6" s="8" customFormat="1" ht="31.5" x14ac:dyDescent="0.2">
      <c r="A802" s="690"/>
      <c r="B802" s="684"/>
      <c r="C802" s="33" t="s">
        <v>194</v>
      </c>
      <c r="D802" s="24">
        <v>15714</v>
      </c>
      <c r="E802" s="24">
        <v>7977.88</v>
      </c>
      <c r="F802" s="34">
        <f t="shared" si="40"/>
        <v>0.50769250350006367</v>
      </c>
    </row>
    <row r="803" spans="1:6" s="8" customFormat="1" ht="31.5" x14ac:dyDescent="0.2">
      <c r="A803" s="690"/>
      <c r="B803" s="684"/>
      <c r="C803" s="33" t="s">
        <v>195</v>
      </c>
      <c r="D803" s="24">
        <v>2236</v>
      </c>
      <c r="E803" s="24">
        <v>955.7</v>
      </c>
      <c r="F803" s="34">
        <f t="shared" si="40"/>
        <v>0.42741502683363153</v>
      </c>
    </row>
    <row r="804" spans="1:6" s="8" customFormat="1" ht="31.5" x14ac:dyDescent="0.2">
      <c r="A804" s="690"/>
      <c r="B804" s="684"/>
      <c r="C804" s="33" t="s">
        <v>196</v>
      </c>
      <c r="D804" s="24">
        <v>61250</v>
      </c>
      <c r="E804" s="24">
        <v>46329.36</v>
      </c>
      <c r="F804" s="34">
        <f t="shared" si="40"/>
        <v>0.75639771428571434</v>
      </c>
    </row>
    <row r="805" spans="1:6" s="8" customFormat="1" ht="31.5" x14ac:dyDescent="0.2">
      <c r="A805" s="690"/>
      <c r="B805" s="684"/>
      <c r="C805" s="33" t="s">
        <v>180</v>
      </c>
      <c r="D805" s="24">
        <f>SUM(D806:D807)</f>
        <v>497351</v>
      </c>
      <c r="E805" s="24">
        <f>SUM(E806:E807)</f>
        <v>495071</v>
      </c>
      <c r="F805" s="25">
        <f t="shared" si="40"/>
        <v>0.99541571244453109</v>
      </c>
    </row>
    <row r="806" spans="1:6" s="8" customFormat="1" ht="15.75" x14ac:dyDescent="0.2">
      <c r="A806" s="690"/>
      <c r="B806" s="684"/>
      <c r="C806" s="33" t="s">
        <v>200</v>
      </c>
      <c r="D806" s="24">
        <v>40000</v>
      </c>
      <c r="E806" s="24">
        <v>37720</v>
      </c>
      <c r="F806" s="34">
        <f t="shared" si="40"/>
        <v>0.94299999999999995</v>
      </c>
    </row>
    <row r="807" spans="1:6" s="8" customFormat="1" ht="31.5" x14ac:dyDescent="0.2">
      <c r="A807" s="690"/>
      <c r="B807" s="684"/>
      <c r="C807" s="33" t="s">
        <v>204</v>
      </c>
      <c r="D807" s="24">
        <v>457351</v>
      </c>
      <c r="E807" s="24">
        <v>457351</v>
      </c>
      <c r="F807" s="25">
        <f t="shared" si="40"/>
        <v>1</v>
      </c>
    </row>
    <row r="808" spans="1:6" s="8" customFormat="1" ht="15.75" x14ac:dyDescent="0.2">
      <c r="A808" s="690"/>
      <c r="B808" s="684"/>
      <c r="C808" s="33" t="s">
        <v>181</v>
      </c>
      <c r="D808" s="24">
        <v>0</v>
      </c>
      <c r="E808" s="24">
        <v>0</v>
      </c>
      <c r="F808" s="34">
        <f t="shared" si="40"/>
        <v>0</v>
      </c>
    </row>
    <row r="809" spans="1:6" s="8" customFormat="1" ht="31.5" x14ac:dyDescent="0.2">
      <c r="A809" s="690"/>
      <c r="B809" s="684"/>
      <c r="C809" s="33" t="s">
        <v>182</v>
      </c>
      <c r="D809" s="24">
        <v>0</v>
      </c>
      <c r="E809" s="24">
        <v>0</v>
      </c>
      <c r="F809" s="34">
        <f t="shared" si="40"/>
        <v>0</v>
      </c>
    </row>
    <row r="810" spans="1:6" s="8" customFormat="1" ht="126" x14ac:dyDescent="0.2">
      <c r="A810" s="690"/>
      <c r="B810" s="684"/>
      <c r="C810" s="33" t="s">
        <v>183</v>
      </c>
      <c r="D810" s="24">
        <f>SUM(D811:D826)</f>
        <v>3573274.24</v>
      </c>
      <c r="E810" s="24">
        <f>SUM(E811:E826)</f>
        <v>2986795.25</v>
      </c>
      <c r="F810" s="34">
        <f t="shared" si="40"/>
        <v>0.83587070271997921</v>
      </c>
    </row>
    <row r="811" spans="1:6" s="8" customFormat="1" ht="15.75" x14ac:dyDescent="0.2">
      <c r="A811" s="690"/>
      <c r="B811" s="684"/>
      <c r="C811" s="423" t="s">
        <v>474</v>
      </c>
      <c r="D811" s="24">
        <v>480128.58</v>
      </c>
      <c r="E811" s="24">
        <v>480128.58</v>
      </c>
      <c r="F811" s="34">
        <f t="shared" si="40"/>
        <v>1</v>
      </c>
    </row>
    <row r="812" spans="1:6" s="8" customFormat="1" ht="15.75" x14ac:dyDescent="0.2">
      <c r="A812" s="690"/>
      <c r="B812" s="684"/>
      <c r="C812" s="423" t="s">
        <v>475</v>
      </c>
      <c r="D812" s="24">
        <v>28242.87</v>
      </c>
      <c r="E812" s="24">
        <v>28242.87</v>
      </c>
      <c r="F812" s="34">
        <f t="shared" si="40"/>
        <v>1</v>
      </c>
    </row>
    <row r="813" spans="1:6" s="8" customFormat="1" ht="31.5" x14ac:dyDescent="0.2">
      <c r="A813" s="690"/>
      <c r="B813" s="684"/>
      <c r="C813" s="33" t="s">
        <v>232</v>
      </c>
      <c r="D813" s="24">
        <v>113525.34</v>
      </c>
      <c r="E813" s="24">
        <v>53429.49</v>
      </c>
      <c r="F813" s="34">
        <f t="shared" si="40"/>
        <v>0.47063933039090655</v>
      </c>
    </row>
    <row r="814" spans="1:6" s="8" customFormat="1" ht="31.5" x14ac:dyDescent="0.2">
      <c r="A814" s="690"/>
      <c r="B814" s="684"/>
      <c r="C814" s="33" t="s">
        <v>233</v>
      </c>
      <c r="D814" s="24">
        <v>162958.75</v>
      </c>
      <c r="E814" s="24">
        <v>161993.13</v>
      </c>
      <c r="F814" s="34">
        <f t="shared" si="40"/>
        <v>0.99407445135655503</v>
      </c>
    </row>
    <row r="815" spans="1:6" s="8" customFormat="1" ht="31.5" x14ac:dyDescent="0.2">
      <c r="A815" s="690"/>
      <c r="B815" s="684"/>
      <c r="C815" s="33" t="s">
        <v>234</v>
      </c>
      <c r="D815" s="24">
        <v>27112.07</v>
      </c>
      <c r="E815" s="24">
        <v>9161.43</v>
      </c>
      <c r="F815" s="34">
        <f t="shared" si="40"/>
        <v>0.3379096468842106</v>
      </c>
    </row>
    <row r="816" spans="1:6" s="8" customFormat="1" ht="31.5" x14ac:dyDescent="0.2">
      <c r="A816" s="690"/>
      <c r="B816" s="684"/>
      <c r="C816" s="33" t="s">
        <v>235</v>
      </c>
      <c r="D816" s="24">
        <v>41365.74</v>
      </c>
      <c r="E816" s="24">
        <v>27771.97</v>
      </c>
      <c r="F816" s="34">
        <f t="shared" si="40"/>
        <v>0.67137611946504527</v>
      </c>
    </row>
    <row r="817" spans="1:6" s="8" customFormat="1" ht="31.5" x14ac:dyDescent="0.2">
      <c r="A817" s="690"/>
      <c r="B817" s="684"/>
      <c r="C817" s="33" t="s">
        <v>236</v>
      </c>
      <c r="D817" s="24">
        <v>3890.06</v>
      </c>
      <c r="E817" s="24">
        <v>1255.75</v>
      </c>
      <c r="F817" s="34">
        <f t="shared" si="40"/>
        <v>0.32280993095222182</v>
      </c>
    </row>
    <row r="818" spans="1:6" s="8" customFormat="1" ht="31.5" x14ac:dyDescent="0.2">
      <c r="A818" s="690"/>
      <c r="B818" s="684"/>
      <c r="C818" s="33" t="s">
        <v>237</v>
      </c>
      <c r="D818" s="24">
        <v>7996.36</v>
      </c>
      <c r="E818" s="24">
        <v>3186.78</v>
      </c>
      <c r="F818" s="34">
        <f t="shared" si="40"/>
        <v>0.39852883061793121</v>
      </c>
    </row>
    <row r="819" spans="1:6" s="8" customFormat="1" ht="31.5" x14ac:dyDescent="0.2">
      <c r="A819" s="690"/>
      <c r="B819" s="684"/>
      <c r="C819" s="33" t="s">
        <v>271</v>
      </c>
      <c r="D819" s="24">
        <v>49225.32</v>
      </c>
      <c r="E819" s="24">
        <v>39600.400000000001</v>
      </c>
      <c r="F819" s="34">
        <f t="shared" si="40"/>
        <v>0.80447217001331839</v>
      </c>
    </row>
    <row r="820" spans="1:6" s="8" customFormat="1" ht="31.5" x14ac:dyDescent="0.2">
      <c r="A820" s="690"/>
      <c r="B820" s="684"/>
      <c r="C820" s="33" t="s">
        <v>272</v>
      </c>
      <c r="D820" s="24">
        <v>15126.8</v>
      </c>
      <c r="E820" s="24">
        <v>14419.64</v>
      </c>
      <c r="F820" s="34">
        <f t="shared" si="40"/>
        <v>0.95325118333024828</v>
      </c>
    </row>
    <row r="821" spans="1:6" s="8" customFormat="1" ht="31.5" x14ac:dyDescent="0.2">
      <c r="A821" s="690"/>
      <c r="B821" s="684"/>
      <c r="C821" s="33" t="s">
        <v>369</v>
      </c>
      <c r="D821" s="24">
        <v>782974.7</v>
      </c>
      <c r="E821" s="24">
        <v>778639.69</v>
      </c>
      <c r="F821" s="34">
        <f t="shared" si="40"/>
        <v>0.99446340986496751</v>
      </c>
    </row>
    <row r="822" spans="1:6" s="8" customFormat="1" ht="31.5" x14ac:dyDescent="0.2">
      <c r="A822" s="690"/>
      <c r="B822" s="684"/>
      <c r="C822" s="33" t="s">
        <v>370</v>
      </c>
      <c r="D822" s="24">
        <v>46057.34</v>
      </c>
      <c r="E822" s="24">
        <v>45802.35</v>
      </c>
      <c r="F822" s="34">
        <f t="shared" si="40"/>
        <v>0.99446364032312773</v>
      </c>
    </row>
    <row r="823" spans="1:6" s="8" customFormat="1" ht="15.75" x14ac:dyDescent="0.2">
      <c r="A823" s="690"/>
      <c r="B823" s="684"/>
      <c r="C823" s="33" t="s">
        <v>273</v>
      </c>
      <c r="D823" s="24">
        <v>1467802.23</v>
      </c>
      <c r="E823" s="24">
        <v>1061240.97</v>
      </c>
      <c r="F823" s="34">
        <f t="shared" si="40"/>
        <v>0.72301359700209744</v>
      </c>
    </row>
    <row r="824" spans="1:6" s="8" customFormat="1" ht="15.75" x14ac:dyDescent="0.2">
      <c r="A824" s="690"/>
      <c r="B824" s="684"/>
      <c r="C824" s="33" t="s">
        <v>274</v>
      </c>
      <c r="D824" s="24">
        <v>161243.07999999999</v>
      </c>
      <c r="E824" s="24">
        <v>97813</v>
      </c>
      <c r="F824" s="34">
        <f t="shared" si="40"/>
        <v>0.60661828092095493</v>
      </c>
    </row>
    <row r="825" spans="1:6" s="8" customFormat="1" ht="47.25" x14ac:dyDescent="0.2">
      <c r="A825" s="690"/>
      <c r="B825" s="684"/>
      <c r="C825" s="33" t="s">
        <v>371</v>
      </c>
      <c r="D825" s="24">
        <v>175432.51</v>
      </c>
      <c r="E825" s="24">
        <v>174000.93</v>
      </c>
      <c r="F825" s="34">
        <f t="shared" si="40"/>
        <v>0.99183971089509004</v>
      </c>
    </row>
    <row r="826" spans="1:6" s="8" customFormat="1" ht="47.25" x14ac:dyDescent="0.2">
      <c r="A826" s="690"/>
      <c r="B826" s="684"/>
      <c r="C826" s="33" t="s">
        <v>372</v>
      </c>
      <c r="D826" s="24">
        <v>10192.49</v>
      </c>
      <c r="E826" s="24">
        <v>10108.27</v>
      </c>
      <c r="F826" s="34">
        <f t="shared" si="40"/>
        <v>0.99173705345798724</v>
      </c>
    </row>
    <row r="827" spans="1:6" s="8" customFormat="1" ht="31.5" x14ac:dyDescent="0.2">
      <c r="A827" s="690"/>
      <c r="B827" s="684"/>
      <c r="C827" s="33" t="s">
        <v>184</v>
      </c>
      <c r="D827" s="24">
        <v>0</v>
      </c>
      <c r="E827" s="24">
        <v>0</v>
      </c>
      <c r="F827" s="34">
        <f t="shared" ref="F827:F876" si="43">IF(E827=0,0,$E827/$D827)</f>
        <v>0</v>
      </c>
    </row>
    <row r="828" spans="1:6" s="8" customFormat="1" ht="15.75" x14ac:dyDescent="0.2">
      <c r="A828" s="693"/>
      <c r="B828" s="686"/>
      <c r="C828" s="33" t="s">
        <v>185</v>
      </c>
      <c r="D828" s="24">
        <v>0</v>
      </c>
      <c r="E828" s="24">
        <v>0</v>
      </c>
      <c r="F828" s="34">
        <f t="shared" si="43"/>
        <v>0</v>
      </c>
    </row>
    <row r="829" spans="1:6" s="8" customFormat="1" ht="15.75" x14ac:dyDescent="0.2">
      <c r="A829" s="692">
        <v>851</v>
      </c>
      <c r="B829" s="27"/>
      <c r="C829" s="27" t="s">
        <v>110</v>
      </c>
      <c r="D829" s="28">
        <f>D830</f>
        <v>4154013</v>
      </c>
      <c r="E829" s="28">
        <f>E830</f>
        <v>4152694.4</v>
      </c>
      <c r="F829" s="29">
        <f t="shared" si="43"/>
        <v>0.99968257200928357</v>
      </c>
    </row>
    <row r="830" spans="1:6" s="8" customFormat="1" ht="63" x14ac:dyDescent="0.2">
      <c r="A830" s="690"/>
      <c r="B830" s="683">
        <v>85156</v>
      </c>
      <c r="C830" s="30" t="s">
        <v>275</v>
      </c>
      <c r="D830" s="31">
        <f>D831</f>
        <v>4154013</v>
      </c>
      <c r="E830" s="31">
        <f>E831+E836+E837+E838+E839+E840</f>
        <v>4152694.4</v>
      </c>
      <c r="F830" s="32">
        <f t="shared" si="43"/>
        <v>0.99968257200928357</v>
      </c>
    </row>
    <row r="831" spans="1:6" s="8" customFormat="1" ht="31.5" x14ac:dyDescent="0.2">
      <c r="A831" s="690"/>
      <c r="B831" s="684"/>
      <c r="C831" s="35" t="s">
        <v>189</v>
      </c>
      <c r="D831" s="36">
        <f>D832+D833</f>
        <v>4154013</v>
      </c>
      <c r="E831" s="36">
        <f>E832+E833</f>
        <v>4152694.4</v>
      </c>
      <c r="F831" s="25">
        <f t="shared" si="43"/>
        <v>0.99968257200928357</v>
      </c>
    </row>
    <row r="832" spans="1:6" s="8" customFormat="1" ht="31.5" x14ac:dyDescent="0.2">
      <c r="A832" s="690"/>
      <c r="B832" s="684"/>
      <c r="C832" s="35" t="s">
        <v>179</v>
      </c>
      <c r="D832" s="36">
        <v>0</v>
      </c>
      <c r="E832" s="36">
        <v>0</v>
      </c>
      <c r="F832" s="25">
        <f t="shared" si="43"/>
        <v>0</v>
      </c>
    </row>
    <row r="833" spans="1:6" s="8" customFormat="1" ht="31.5" x14ac:dyDescent="0.2">
      <c r="A833" s="690"/>
      <c r="B833" s="684"/>
      <c r="C833" s="35" t="s">
        <v>180</v>
      </c>
      <c r="D833" s="36">
        <f>D834+D835</f>
        <v>4154013</v>
      </c>
      <c r="E833" s="36">
        <f>E834+E835</f>
        <v>4152694.4</v>
      </c>
      <c r="F833" s="25">
        <f t="shared" si="43"/>
        <v>0.99968257200928357</v>
      </c>
    </row>
    <row r="834" spans="1:6" s="8" customFormat="1" ht="129.75" customHeight="1" x14ac:dyDescent="0.2">
      <c r="A834" s="691"/>
      <c r="B834" s="685"/>
      <c r="C834" s="33" t="s">
        <v>663</v>
      </c>
      <c r="D834" s="36">
        <v>234</v>
      </c>
      <c r="E834" s="36">
        <v>234</v>
      </c>
      <c r="F834" s="25">
        <f t="shared" ref="F834" si="44">IF(E834=0,0,$E834/$D834)</f>
        <v>1</v>
      </c>
    </row>
    <row r="835" spans="1:6" s="8" customFormat="1" ht="31.5" x14ac:dyDescent="0.2">
      <c r="A835" s="690"/>
      <c r="B835" s="684"/>
      <c r="C835" s="33" t="s">
        <v>276</v>
      </c>
      <c r="D835" s="36">
        <v>4153779</v>
      </c>
      <c r="E835" s="36">
        <v>4152460.4</v>
      </c>
      <c r="F835" s="25">
        <f t="shared" si="43"/>
        <v>0.99968255412721763</v>
      </c>
    </row>
    <row r="836" spans="1:6" s="8" customFormat="1" ht="15.75" x14ac:dyDescent="0.2">
      <c r="A836" s="690"/>
      <c r="B836" s="684"/>
      <c r="C836" s="35" t="s">
        <v>181</v>
      </c>
      <c r="D836" s="36">
        <v>0</v>
      </c>
      <c r="E836" s="36">
        <v>0</v>
      </c>
      <c r="F836" s="25">
        <f t="shared" si="43"/>
        <v>0</v>
      </c>
    </row>
    <row r="837" spans="1:6" s="8" customFormat="1" ht="31.5" x14ac:dyDescent="0.2">
      <c r="A837" s="690"/>
      <c r="B837" s="684"/>
      <c r="C837" s="35" t="s">
        <v>182</v>
      </c>
      <c r="D837" s="36">
        <v>0</v>
      </c>
      <c r="E837" s="36">
        <v>0</v>
      </c>
      <c r="F837" s="25">
        <f t="shared" si="43"/>
        <v>0</v>
      </c>
    </row>
    <row r="838" spans="1:6" s="8" customFormat="1" ht="126" x14ac:dyDescent="0.2">
      <c r="A838" s="690"/>
      <c r="B838" s="684"/>
      <c r="C838" s="35" t="s">
        <v>183</v>
      </c>
      <c r="D838" s="36">
        <v>0</v>
      </c>
      <c r="E838" s="36">
        <v>0</v>
      </c>
      <c r="F838" s="25">
        <f t="shared" si="43"/>
        <v>0</v>
      </c>
    </row>
    <row r="839" spans="1:6" s="8" customFormat="1" ht="31.5" x14ac:dyDescent="0.2">
      <c r="A839" s="690"/>
      <c r="B839" s="684"/>
      <c r="C839" s="35" t="s">
        <v>184</v>
      </c>
      <c r="D839" s="36">
        <v>0</v>
      </c>
      <c r="E839" s="36">
        <v>0</v>
      </c>
      <c r="F839" s="25">
        <f t="shared" si="43"/>
        <v>0</v>
      </c>
    </row>
    <row r="840" spans="1:6" s="8" customFormat="1" ht="15.75" x14ac:dyDescent="0.2">
      <c r="A840" s="693"/>
      <c r="B840" s="686"/>
      <c r="C840" s="35" t="s">
        <v>185</v>
      </c>
      <c r="D840" s="36">
        <v>0</v>
      </c>
      <c r="E840" s="36">
        <v>0</v>
      </c>
      <c r="F840" s="25">
        <f t="shared" si="43"/>
        <v>0</v>
      </c>
    </row>
    <row r="841" spans="1:6" s="8" customFormat="1" ht="15.75" x14ac:dyDescent="0.2">
      <c r="A841" s="692">
        <v>852</v>
      </c>
      <c r="B841" s="27"/>
      <c r="C841" s="27" t="s">
        <v>114</v>
      </c>
      <c r="D841" s="28">
        <f>D842+D877+D891+D902+D925</f>
        <v>17481039</v>
      </c>
      <c r="E841" s="28">
        <f>E842+E877+E891+E902+E925</f>
        <v>17418712.539999999</v>
      </c>
      <c r="F841" s="29">
        <f t="shared" si="43"/>
        <v>0.99643462496708568</v>
      </c>
    </row>
    <row r="842" spans="1:6" s="8" customFormat="1" ht="15.75" x14ac:dyDescent="0.2">
      <c r="A842" s="690"/>
      <c r="B842" s="683">
        <v>85202</v>
      </c>
      <c r="C842" s="30" t="s">
        <v>123</v>
      </c>
      <c r="D842" s="31">
        <f>D843+D871+D872+D874+D875+D876</f>
        <v>16671335</v>
      </c>
      <c r="E842" s="31">
        <f>E843+E872</f>
        <v>16671141.560000001</v>
      </c>
      <c r="F842" s="32">
        <f t="shared" si="43"/>
        <v>0.99998839685004237</v>
      </c>
    </row>
    <row r="843" spans="1:6" s="8" customFormat="1" ht="31.5" x14ac:dyDescent="0.2">
      <c r="A843" s="690"/>
      <c r="B843" s="684"/>
      <c r="C843" s="33" t="s">
        <v>189</v>
      </c>
      <c r="D843" s="24">
        <f>D844+D851</f>
        <v>16666037</v>
      </c>
      <c r="E843" s="24">
        <f>E844+E851</f>
        <v>16665846.24</v>
      </c>
      <c r="F843" s="34">
        <f t="shared" si="43"/>
        <v>0.99998855396756892</v>
      </c>
    </row>
    <row r="844" spans="1:6" s="8" customFormat="1" ht="31.5" x14ac:dyDescent="0.2">
      <c r="A844" s="690"/>
      <c r="B844" s="684"/>
      <c r="C844" s="33" t="s">
        <v>179</v>
      </c>
      <c r="D844" s="24">
        <f>SUM(D845:D850)</f>
        <v>12416429</v>
      </c>
      <c r="E844" s="24">
        <f>SUM(E845:E850)</f>
        <v>12416419.790000001</v>
      </c>
      <c r="F844" s="34">
        <f t="shared" si="43"/>
        <v>0.99999925824083569</v>
      </c>
    </row>
    <row r="845" spans="1:6" s="8" customFormat="1" ht="31.5" x14ac:dyDescent="0.2">
      <c r="A845" s="690"/>
      <c r="B845" s="684"/>
      <c r="C845" s="33" t="s">
        <v>192</v>
      </c>
      <c r="D845" s="24">
        <v>9652073</v>
      </c>
      <c r="E845" s="24">
        <v>9652072.5600000005</v>
      </c>
      <c r="F845" s="34">
        <f t="shared" si="43"/>
        <v>0.99999995441393785</v>
      </c>
    </row>
    <row r="846" spans="1:6" s="8" customFormat="1" ht="31.5" x14ac:dyDescent="0.2">
      <c r="A846" s="690"/>
      <c r="B846" s="684"/>
      <c r="C846" s="33" t="s">
        <v>193</v>
      </c>
      <c r="D846" s="24">
        <v>678809</v>
      </c>
      <c r="E846" s="24">
        <v>678807.51</v>
      </c>
      <c r="F846" s="34">
        <f t="shared" si="43"/>
        <v>0.99999780497901469</v>
      </c>
    </row>
    <row r="847" spans="1:6" s="8" customFormat="1" ht="31.5" x14ac:dyDescent="0.2">
      <c r="A847" s="690"/>
      <c r="B847" s="684"/>
      <c r="C847" s="33" t="s">
        <v>194</v>
      </c>
      <c r="D847" s="24">
        <v>1708726</v>
      </c>
      <c r="E847" s="24">
        <v>1708723.31</v>
      </c>
      <c r="F847" s="34">
        <f t="shared" si="43"/>
        <v>0.99999842572770592</v>
      </c>
    </row>
    <row r="848" spans="1:6" s="8" customFormat="1" ht="31.5" x14ac:dyDescent="0.2">
      <c r="A848" s="690"/>
      <c r="B848" s="684"/>
      <c r="C848" s="33" t="s">
        <v>195</v>
      </c>
      <c r="D848" s="24">
        <v>175623</v>
      </c>
      <c r="E848" s="24">
        <v>175620.73</v>
      </c>
      <c r="F848" s="34">
        <f t="shared" si="43"/>
        <v>0.99998707458590286</v>
      </c>
    </row>
    <row r="849" spans="1:6" s="8" customFormat="1" ht="31.5" x14ac:dyDescent="0.2">
      <c r="A849" s="690"/>
      <c r="B849" s="684"/>
      <c r="C849" s="33" t="s">
        <v>196</v>
      </c>
      <c r="D849" s="24">
        <v>124270</v>
      </c>
      <c r="E849" s="24">
        <v>124270</v>
      </c>
      <c r="F849" s="34">
        <f t="shared" si="43"/>
        <v>1</v>
      </c>
    </row>
    <row r="850" spans="1:6" s="8" customFormat="1" ht="31.5" x14ac:dyDescent="0.2">
      <c r="A850" s="690"/>
      <c r="B850" s="684"/>
      <c r="C850" s="33" t="s">
        <v>280</v>
      </c>
      <c r="D850" s="24">
        <v>76928</v>
      </c>
      <c r="E850" s="24">
        <v>76925.679999999993</v>
      </c>
      <c r="F850" s="34">
        <f t="shared" si="43"/>
        <v>0.9999698419301164</v>
      </c>
    </row>
    <row r="851" spans="1:6" s="8" customFormat="1" ht="31.5" x14ac:dyDescent="0.2">
      <c r="A851" s="690"/>
      <c r="B851" s="684"/>
      <c r="C851" s="33" t="s">
        <v>180</v>
      </c>
      <c r="D851" s="24">
        <f>SUM(D852:D870)</f>
        <v>4249608</v>
      </c>
      <c r="E851" s="24">
        <f>SUM(E852:E870)</f>
        <v>4249426.4499999993</v>
      </c>
      <c r="F851" s="34">
        <f t="shared" si="43"/>
        <v>0.99995727841250281</v>
      </c>
    </row>
    <row r="852" spans="1:6" s="8" customFormat="1" ht="15.75" x14ac:dyDescent="0.2">
      <c r="A852" s="690"/>
      <c r="B852" s="684"/>
      <c r="C852" s="33" t="s">
        <v>367</v>
      </c>
      <c r="D852" s="24">
        <v>3000</v>
      </c>
      <c r="E852" s="24">
        <v>3000</v>
      </c>
      <c r="F852" s="34">
        <f t="shared" si="43"/>
        <v>1</v>
      </c>
    </row>
    <row r="853" spans="1:6" s="8" customFormat="1" ht="31.5" x14ac:dyDescent="0.2">
      <c r="A853" s="690"/>
      <c r="B853" s="684"/>
      <c r="C853" s="33" t="s">
        <v>197</v>
      </c>
      <c r="D853" s="24">
        <v>968953</v>
      </c>
      <c r="E853" s="24">
        <v>968952.02</v>
      </c>
      <c r="F853" s="34">
        <f t="shared" si="43"/>
        <v>0.99999898859903424</v>
      </c>
    </row>
    <row r="854" spans="1:6" s="8" customFormat="1" ht="31.5" x14ac:dyDescent="0.2">
      <c r="A854" s="690"/>
      <c r="B854" s="684"/>
      <c r="C854" s="33" t="s">
        <v>243</v>
      </c>
      <c r="D854" s="24">
        <v>1245239</v>
      </c>
      <c r="E854" s="24">
        <v>1245181.45</v>
      </c>
      <c r="F854" s="34">
        <f t="shared" si="43"/>
        <v>0.99995378397239398</v>
      </c>
    </row>
    <row r="855" spans="1:6" s="8" customFormat="1" ht="47.25" x14ac:dyDescent="0.2">
      <c r="A855" s="690"/>
      <c r="B855" s="684"/>
      <c r="C855" s="33" t="s">
        <v>277</v>
      </c>
      <c r="D855" s="24">
        <v>106882</v>
      </c>
      <c r="E855" s="24">
        <v>106879.89</v>
      </c>
      <c r="F855" s="34">
        <f t="shared" si="43"/>
        <v>0.99998025860294526</v>
      </c>
    </row>
    <row r="856" spans="1:6" s="8" customFormat="1" ht="15.75" x14ac:dyDescent="0.2">
      <c r="A856" s="690"/>
      <c r="B856" s="684"/>
      <c r="C856" s="33" t="s">
        <v>210</v>
      </c>
      <c r="D856" s="24">
        <v>551682</v>
      </c>
      <c r="E856" s="24">
        <v>551680.57999999996</v>
      </c>
      <c r="F856" s="34">
        <f t="shared" si="43"/>
        <v>0.9999974260534148</v>
      </c>
    </row>
    <row r="857" spans="1:6" s="8" customFormat="1" ht="31.5" x14ac:dyDescent="0.2">
      <c r="A857" s="690"/>
      <c r="B857" s="684"/>
      <c r="C857" s="33" t="s">
        <v>198</v>
      </c>
      <c r="D857" s="24">
        <v>229791</v>
      </c>
      <c r="E857" s="24">
        <v>229785.74</v>
      </c>
      <c r="F857" s="34">
        <f t="shared" si="43"/>
        <v>0.99997710963440689</v>
      </c>
    </row>
    <row r="858" spans="1:6" s="8" customFormat="1" ht="31.5" x14ac:dyDescent="0.2">
      <c r="A858" s="690"/>
      <c r="B858" s="684"/>
      <c r="C858" s="33" t="s">
        <v>199</v>
      </c>
      <c r="D858" s="24">
        <v>23145</v>
      </c>
      <c r="E858" s="24">
        <v>23145</v>
      </c>
      <c r="F858" s="34">
        <f t="shared" si="43"/>
        <v>1</v>
      </c>
    </row>
    <row r="859" spans="1:6" s="8" customFormat="1" ht="15.75" x14ac:dyDescent="0.2">
      <c r="A859" s="690"/>
      <c r="B859" s="684"/>
      <c r="C859" s="33" t="s">
        <v>200</v>
      </c>
      <c r="D859" s="24">
        <v>405431</v>
      </c>
      <c r="E859" s="24">
        <v>405429.61</v>
      </c>
      <c r="F859" s="34">
        <f t="shared" si="43"/>
        <v>0.99999657154978283</v>
      </c>
    </row>
    <row r="860" spans="1:6" s="8" customFormat="1" ht="78.75" x14ac:dyDescent="0.2">
      <c r="A860" s="690"/>
      <c r="B860" s="684"/>
      <c r="C860" s="33" t="s">
        <v>281</v>
      </c>
      <c r="D860" s="24">
        <v>129083</v>
      </c>
      <c r="E860" s="24">
        <v>129082.04</v>
      </c>
      <c r="F860" s="34">
        <f t="shared" si="43"/>
        <v>0.99999256292462979</v>
      </c>
    </row>
    <row r="861" spans="1:6" s="8" customFormat="1" ht="31.5" x14ac:dyDescent="0.2">
      <c r="A861" s="690"/>
      <c r="B861" s="684"/>
      <c r="C861" s="33" t="s">
        <v>366</v>
      </c>
      <c r="D861" s="24">
        <v>12458</v>
      </c>
      <c r="E861" s="24">
        <v>12455.34</v>
      </c>
      <c r="F861" s="34">
        <f t="shared" si="43"/>
        <v>0.99978648258147373</v>
      </c>
    </row>
    <row r="862" spans="1:6" s="8" customFormat="1" ht="47.25" x14ac:dyDescent="0.2">
      <c r="A862" s="690"/>
      <c r="B862" s="684"/>
      <c r="C862" s="33" t="s">
        <v>211</v>
      </c>
      <c r="D862" s="24">
        <v>13784</v>
      </c>
      <c r="E862" s="24">
        <v>13782.64</v>
      </c>
      <c r="F862" s="34">
        <f t="shared" si="43"/>
        <v>0.9999013348810214</v>
      </c>
    </row>
    <row r="863" spans="1:6" s="8" customFormat="1" ht="31.5" x14ac:dyDescent="0.2">
      <c r="A863" s="690"/>
      <c r="B863" s="684"/>
      <c r="C863" s="33" t="s">
        <v>202</v>
      </c>
      <c r="D863" s="24">
        <v>1350</v>
      </c>
      <c r="E863" s="24">
        <v>1348.4</v>
      </c>
      <c r="F863" s="34">
        <f t="shared" si="43"/>
        <v>0.99881481481481493</v>
      </c>
    </row>
    <row r="864" spans="1:6" s="8" customFormat="1" ht="15.75" x14ac:dyDescent="0.2">
      <c r="A864" s="690"/>
      <c r="B864" s="684"/>
      <c r="C864" s="33" t="s">
        <v>203</v>
      </c>
      <c r="D864" s="24">
        <v>33699</v>
      </c>
      <c r="E864" s="24">
        <v>33598.06</v>
      </c>
      <c r="F864" s="34">
        <f t="shared" si="43"/>
        <v>0.99700465889195522</v>
      </c>
    </row>
    <row r="865" spans="1:6" s="8" customFormat="1" ht="31.5" x14ac:dyDescent="0.2">
      <c r="A865" s="690"/>
      <c r="B865" s="684"/>
      <c r="C865" s="33" t="s">
        <v>204</v>
      </c>
      <c r="D865" s="24">
        <v>427421</v>
      </c>
      <c r="E865" s="24">
        <v>427420.08</v>
      </c>
      <c r="F865" s="34">
        <f t="shared" si="43"/>
        <v>0.99999784755545473</v>
      </c>
    </row>
    <row r="866" spans="1:6" s="8" customFormat="1" ht="31.5" x14ac:dyDescent="0.2">
      <c r="A866" s="690"/>
      <c r="B866" s="684"/>
      <c r="C866" s="33" t="s">
        <v>212</v>
      </c>
      <c r="D866" s="24">
        <v>31741</v>
      </c>
      <c r="E866" s="24">
        <v>31741</v>
      </c>
      <c r="F866" s="34">
        <f t="shared" si="43"/>
        <v>1</v>
      </c>
    </row>
    <row r="867" spans="1:6" s="8" customFormat="1" ht="47.25" x14ac:dyDescent="0.2">
      <c r="A867" s="690"/>
      <c r="B867" s="684"/>
      <c r="C867" s="33" t="s">
        <v>213</v>
      </c>
      <c r="D867" s="24">
        <v>717</v>
      </c>
      <c r="E867" s="24">
        <v>717</v>
      </c>
      <c r="F867" s="34">
        <f t="shared" si="43"/>
        <v>1</v>
      </c>
    </row>
    <row r="868" spans="1:6" s="8" customFormat="1" ht="31.5" x14ac:dyDescent="0.2">
      <c r="A868" s="690"/>
      <c r="B868" s="684"/>
      <c r="C868" s="33" t="s">
        <v>205</v>
      </c>
      <c r="D868" s="24">
        <v>441</v>
      </c>
      <c r="E868" s="24">
        <v>441</v>
      </c>
      <c r="F868" s="34">
        <f t="shared" si="43"/>
        <v>1</v>
      </c>
    </row>
    <row r="869" spans="1:6" s="8" customFormat="1" ht="47.25" x14ac:dyDescent="0.2">
      <c r="A869" s="690"/>
      <c r="B869" s="684"/>
      <c r="C869" s="33" t="s">
        <v>230</v>
      </c>
      <c r="D869" s="24">
        <v>51181</v>
      </c>
      <c r="E869" s="24">
        <v>51179.38</v>
      </c>
      <c r="F869" s="34">
        <f t="shared" si="43"/>
        <v>0.99996834762900288</v>
      </c>
    </row>
    <row r="870" spans="1:6" s="8" customFormat="1" ht="47.25" x14ac:dyDescent="0.2">
      <c r="A870" s="690"/>
      <c r="B870" s="684"/>
      <c r="C870" s="33" t="s">
        <v>206</v>
      </c>
      <c r="D870" s="24">
        <v>13610</v>
      </c>
      <c r="E870" s="24">
        <v>13607.22</v>
      </c>
      <c r="F870" s="34">
        <f t="shared" si="43"/>
        <v>0.9997957384276267</v>
      </c>
    </row>
    <row r="871" spans="1:6" s="8" customFormat="1" ht="15.75" x14ac:dyDescent="0.2">
      <c r="A871" s="690"/>
      <c r="B871" s="684"/>
      <c r="C871" s="33" t="s">
        <v>181</v>
      </c>
      <c r="D871" s="24">
        <v>0</v>
      </c>
      <c r="E871" s="24">
        <v>0</v>
      </c>
      <c r="F871" s="34">
        <f t="shared" si="43"/>
        <v>0</v>
      </c>
    </row>
    <row r="872" spans="1:6" s="8" customFormat="1" ht="31.5" x14ac:dyDescent="0.2">
      <c r="A872" s="690"/>
      <c r="B872" s="684"/>
      <c r="C872" s="33" t="s">
        <v>182</v>
      </c>
      <c r="D872" s="24">
        <f>D873</f>
        <v>5298</v>
      </c>
      <c r="E872" s="24">
        <f>E873</f>
        <v>5295.32</v>
      </c>
      <c r="F872" s="34">
        <f t="shared" si="43"/>
        <v>0.99949414873537179</v>
      </c>
    </row>
    <row r="873" spans="1:6" s="8" customFormat="1" ht="31.5" x14ac:dyDescent="0.2">
      <c r="A873" s="690"/>
      <c r="B873" s="684"/>
      <c r="C873" s="33" t="s">
        <v>207</v>
      </c>
      <c r="D873" s="24">
        <v>5298</v>
      </c>
      <c r="E873" s="24">
        <v>5295.32</v>
      </c>
      <c r="F873" s="34">
        <f t="shared" si="43"/>
        <v>0.99949414873537179</v>
      </c>
    </row>
    <row r="874" spans="1:6" s="8" customFormat="1" ht="126" x14ac:dyDescent="0.2">
      <c r="A874" s="690"/>
      <c r="B874" s="684"/>
      <c r="C874" s="33" t="s">
        <v>183</v>
      </c>
      <c r="D874" s="24">
        <v>0</v>
      </c>
      <c r="E874" s="24">
        <v>0</v>
      </c>
      <c r="F874" s="34">
        <f t="shared" si="43"/>
        <v>0</v>
      </c>
    </row>
    <row r="875" spans="1:6" s="8" customFormat="1" ht="31.5" x14ac:dyDescent="0.2">
      <c r="A875" s="690"/>
      <c r="B875" s="684"/>
      <c r="C875" s="33" t="s">
        <v>184</v>
      </c>
      <c r="D875" s="24">
        <v>0</v>
      </c>
      <c r="E875" s="24">
        <v>0</v>
      </c>
      <c r="F875" s="34">
        <f t="shared" si="43"/>
        <v>0</v>
      </c>
    </row>
    <row r="876" spans="1:6" s="8" customFormat="1" ht="15.75" x14ac:dyDescent="0.2">
      <c r="A876" s="690"/>
      <c r="B876" s="684"/>
      <c r="C876" s="33" t="s">
        <v>185</v>
      </c>
      <c r="D876" s="24">
        <v>0</v>
      </c>
      <c r="E876" s="24">
        <v>0</v>
      </c>
      <c r="F876" s="34">
        <f t="shared" si="43"/>
        <v>0</v>
      </c>
    </row>
    <row r="877" spans="1:6" s="8" customFormat="1" ht="15.75" x14ac:dyDescent="0.2">
      <c r="A877" s="690"/>
      <c r="B877" s="683">
        <v>85203</v>
      </c>
      <c r="C877" s="30" t="s">
        <v>282</v>
      </c>
      <c r="D877" s="31">
        <f>D878+D886+D887+D888+D889+D890</f>
        <v>52000</v>
      </c>
      <c r="E877" s="31">
        <f>E878+E886+E887+E888+E889+E890</f>
        <v>47029.42</v>
      </c>
      <c r="F877" s="32">
        <f t="shared" ref="F877:F934" si="45">IF(E877=0,0,$E877/$D877)</f>
        <v>0.90441192307692309</v>
      </c>
    </row>
    <row r="878" spans="1:6" s="8" customFormat="1" ht="31.5" x14ac:dyDescent="0.2">
      <c r="A878" s="690"/>
      <c r="B878" s="684"/>
      <c r="C878" s="33" t="s">
        <v>189</v>
      </c>
      <c r="D878" s="24">
        <f>D879+D881</f>
        <v>52000</v>
      </c>
      <c r="E878" s="24">
        <f>E879+E881</f>
        <v>47029.42</v>
      </c>
      <c r="F878" s="34">
        <f t="shared" si="45"/>
        <v>0.90441192307692309</v>
      </c>
    </row>
    <row r="879" spans="1:6" s="8" customFormat="1" ht="31.5" x14ac:dyDescent="0.2">
      <c r="A879" s="690"/>
      <c r="B879" s="684"/>
      <c r="C879" s="33" t="s">
        <v>179</v>
      </c>
      <c r="D879" s="24">
        <f>D880</f>
        <v>20000</v>
      </c>
      <c r="E879" s="24">
        <f>E880</f>
        <v>17825</v>
      </c>
      <c r="F879" s="34">
        <f t="shared" si="45"/>
        <v>0.89124999999999999</v>
      </c>
    </row>
    <row r="880" spans="1:6" s="8" customFormat="1" ht="31.5" x14ac:dyDescent="0.2">
      <c r="A880" s="690"/>
      <c r="B880" s="684"/>
      <c r="C880" s="33" t="s">
        <v>196</v>
      </c>
      <c r="D880" s="24">
        <v>20000</v>
      </c>
      <c r="E880" s="24">
        <v>17825</v>
      </c>
      <c r="F880" s="34">
        <f t="shared" si="45"/>
        <v>0.89124999999999999</v>
      </c>
    </row>
    <row r="881" spans="1:6" s="8" customFormat="1" ht="31.5" x14ac:dyDescent="0.2">
      <c r="A881" s="690"/>
      <c r="B881" s="684"/>
      <c r="C881" s="33" t="s">
        <v>180</v>
      </c>
      <c r="D881" s="24">
        <f>SUM(D882:D885)</f>
        <v>32000</v>
      </c>
      <c r="E881" s="24">
        <f>SUM(E882:E885)</f>
        <v>29204.42</v>
      </c>
      <c r="F881" s="25">
        <f t="shared" si="45"/>
        <v>0.91263812499999997</v>
      </c>
    </row>
    <row r="882" spans="1:6" s="8" customFormat="1" ht="31.5" x14ac:dyDescent="0.2">
      <c r="A882" s="690"/>
      <c r="B882" s="684"/>
      <c r="C882" s="33" t="s">
        <v>197</v>
      </c>
      <c r="D882" s="24">
        <v>11188</v>
      </c>
      <c r="E882" s="24">
        <v>8672.17</v>
      </c>
      <c r="F882" s="25">
        <f t="shared" si="45"/>
        <v>0.77513139077583126</v>
      </c>
    </row>
    <row r="883" spans="1:6" s="8" customFormat="1" ht="15.75" x14ac:dyDescent="0.2">
      <c r="A883" s="690"/>
      <c r="B883" s="684"/>
      <c r="C883" s="33" t="s">
        <v>210</v>
      </c>
      <c r="D883" s="24">
        <v>6512</v>
      </c>
      <c r="E883" s="24">
        <v>6511.4</v>
      </c>
      <c r="F883" s="25">
        <f t="shared" si="45"/>
        <v>0.99990786240786234</v>
      </c>
    </row>
    <row r="884" spans="1:6" s="8" customFormat="1" ht="31.5" x14ac:dyDescent="0.2">
      <c r="A884" s="691"/>
      <c r="B884" s="685"/>
      <c r="C884" s="33" t="s">
        <v>198</v>
      </c>
      <c r="D884" s="24">
        <v>1300</v>
      </c>
      <c r="E884" s="24">
        <v>1300</v>
      </c>
      <c r="F884" s="25">
        <f>IF(E884=0,0,$E884/$D884)</f>
        <v>1</v>
      </c>
    </row>
    <row r="885" spans="1:6" s="8" customFormat="1" ht="15.75" x14ac:dyDescent="0.2">
      <c r="A885" s="690"/>
      <c r="B885" s="684"/>
      <c r="C885" s="33" t="s">
        <v>200</v>
      </c>
      <c r="D885" s="24">
        <v>13000</v>
      </c>
      <c r="E885" s="24">
        <v>12720.85</v>
      </c>
      <c r="F885" s="34">
        <f t="shared" si="45"/>
        <v>0.97852692307692313</v>
      </c>
    </row>
    <row r="886" spans="1:6" s="8" customFormat="1" ht="15.75" x14ac:dyDescent="0.2">
      <c r="A886" s="690"/>
      <c r="B886" s="684"/>
      <c r="C886" s="33" t="s">
        <v>181</v>
      </c>
      <c r="D886" s="24">
        <v>0</v>
      </c>
      <c r="E886" s="24">
        <v>0</v>
      </c>
      <c r="F886" s="34">
        <f t="shared" si="45"/>
        <v>0</v>
      </c>
    </row>
    <row r="887" spans="1:6" s="8" customFormat="1" ht="31.5" x14ac:dyDescent="0.2">
      <c r="A887" s="690"/>
      <c r="B887" s="684"/>
      <c r="C887" s="33" t="s">
        <v>182</v>
      </c>
      <c r="D887" s="24">
        <v>0</v>
      </c>
      <c r="E887" s="24">
        <v>0</v>
      </c>
      <c r="F887" s="34">
        <f t="shared" si="45"/>
        <v>0</v>
      </c>
    </row>
    <row r="888" spans="1:6" s="8" customFormat="1" ht="126" x14ac:dyDescent="0.2">
      <c r="A888" s="690"/>
      <c r="B888" s="684"/>
      <c r="C888" s="33" t="s">
        <v>183</v>
      </c>
      <c r="D888" s="24">
        <v>0</v>
      </c>
      <c r="E888" s="24">
        <v>0</v>
      </c>
      <c r="F888" s="34">
        <f t="shared" si="45"/>
        <v>0</v>
      </c>
    </row>
    <row r="889" spans="1:6" s="8" customFormat="1" ht="31.5" x14ac:dyDescent="0.2">
      <c r="A889" s="690"/>
      <c r="B889" s="684"/>
      <c r="C889" s="33" t="s">
        <v>184</v>
      </c>
      <c r="D889" s="24">
        <v>0</v>
      </c>
      <c r="E889" s="24">
        <v>0</v>
      </c>
      <c r="F889" s="34">
        <f t="shared" si="45"/>
        <v>0</v>
      </c>
    </row>
    <row r="890" spans="1:6" s="8" customFormat="1" ht="15.75" x14ac:dyDescent="0.2">
      <c r="A890" s="690"/>
      <c r="B890" s="686"/>
      <c r="C890" s="33" t="s">
        <v>185</v>
      </c>
      <c r="D890" s="24">
        <v>0</v>
      </c>
      <c r="E890" s="24">
        <v>0</v>
      </c>
      <c r="F890" s="34">
        <f t="shared" si="45"/>
        <v>0</v>
      </c>
    </row>
    <row r="891" spans="1:6" s="8" customFormat="1" ht="47.25" x14ac:dyDescent="0.2">
      <c r="A891" s="690"/>
      <c r="B891" s="683">
        <v>85205</v>
      </c>
      <c r="C891" s="30" t="s">
        <v>128</v>
      </c>
      <c r="D891" s="31">
        <f>D892+D897+D898+D899+D900+D901</f>
        <v>17668</v>
      </c>
      <c r="E891" s="31">
        <f>E892+E897+E898+E899+E900+E901</f>
        <v>17660</v>
      </c>
      <c r="F891" s="422">
        <f t="shared" si="45"/>
        <v>0.99954720398460495</v>
      </c>
    </row>
    <row r="892" spans="1:6" s="8" customFormat="1" ht="31.5" x14ac:dyDescent="0.2">
      <c r="A892" s="690"/>
      <c r="B892" s="684"/>
      <c r="C892" s="33" t="s">
        <v>217</v>
      </c>
      <c r="D892" s="24">
        <f>D893+D895</f>
        <v>17668</v>
      </c>
      <c r="E892" s="24">
        <f>E893+E895</f>
        <v>17660</v>
      </c>
      <c r="F892" s="25">
        <f t="shared" si="45"/>
        <v>0.99954720398460495</v>
      </c>
    </row>
    <row r="893" spans="1:6" s="8" customFormat="1" ht="31.5" x14ac:dyDescent="0.2">
      <c r="A893" s="690"/>
      <c r="B893" s="684"/>
      <c r="C893" s="33" t="s">
        <v>218</v>
      </c>
      <c r="D893" s="24">
        <f>SUM(D894:D894)</f>
        <v>17168</v>
      </c>
      <c r="E893" s="24">
        <f>SUM(E894:E894)</f>
        <v>17160</v>
      </c>
      <c r="F893" s="25">
        <f t="shared" si="45"/>
        <v>0.99953401677539611</v>
      </c>
    </row>
    <row r="894" spans="1:6" s="8" customFormat="1" ht="31.5" x14ac:dyDescent="0.2">
      <c r="A894" s="690"/>
      <c r="B894" s="684"/>
      <c r="C894" s="33" t="s">
        <v>196</v>
      </c>
      <c r="D894" s="24">
        <v>17168</v>
      </c>
      <c r="E894" s="24">
        <v>17160</v>
      </c>
      <c r="F894" s="34">
        <f t="shared" si="45"/>
        <v>0.99953401677539611</v>
      </c>
    </row>
    <row r="895" spans="1:6" s="8" customFormat="1" ht="31.5" x14ac:dyDescent="0.2">
      <c r="A895" s="690"/>
      <c r="B895" s="684"/>
      <c r="C895" s="33" t="s">
        <v>209</v>
      </c>
      <c r="D895" s="24">
        <f>D896</f>
        <v>500</v>
      </c>
      <c r="E895" s="24">
        <f>E896</f>
        <v>500</v>
      </c>
      <c r="F895" s="34">
        <f t="shared" si="45"/>
        <v>1</v>
      </c>
    </row>
    <row r="896" spans="1:6" s="8" customFormat="1" ht="31.5" x14ac:dyDescent="0.2">
      <c r="A896" s="691"/>
      <c r="B896" s="685"/>
      <c r="C896" s="33" t="s">
        <v>197</v>
      </c>
      <c r="D896" s="24">
        <v>500</v>
      </c>
      <c r="E896" s="24">
        <v>500</v>
      </c>
      <c r="F896" s="25">
        <f t="shared" ref="F896" si="46">IF(E896=0,0,$E896/$D896)</f>
        <v>1</v>
      </c>
    </row>
    <row r="897" spans="1:6" s="8" customFormat="1" ht="16.5" customHeight="1" x14ac:dyDescent="0.2">
      <c r="A897" s="690"/>
      <c r="B897" s="684"/>
      <c r="C897" s="33" t="s">
        <v>219</v>
      </c>
      <c r="D897" s="24">
        <v>0</v>
      </c>
      <c r="E897" s="24">
        <v>0</v>
      </c>
      <c r="F897" s="34">
        <f t="shared" si="45"/>
        <v>0</v>
      </c>
    </row>
    <row r="898" spans="1:6" s="8" customFormat="1" ht="31.5" x14ac:dyDescent="0.2">
      <c r="A898" s="690"/>
      <c r="B898" s="684"/>
      <c r="C898" s="33" t="s">
        <v>220</v>
      </c>
      <c r="D898" s="24">
        <v>0</v>
      </c>
      <c r="E898" s="24">
        <v>0</v>
      </c>
      <c r="F898" s="34">
        <f t="shared" si="45"/>
        <v>0</v>
      </c>
    </row>
    <row r="899" spans="1:6" s="8" customFormat="1" ht="126" x14ac:dyDescent="0.2">
      <c r="A899" s="690"/>
      <c r="B899" s="684"/>
      <c r="C899" s="33" t="s">
        <v>221</v>
      </c>
      <c r="D899" s="24">
        <v>0</v>
      </c>
      <c r="E899" s="24">
        <v>0</v>
      </c>
      <c r="F899" s="34">
        <f t="shared" si="45"/>
        <v>0</v>
      </c>
    </row>
    <row r="900" spans="1:6" s="8" customFormat="1" ht="31.5" x14ac:dyDescent="0.2">
      <c r="A900" s="690"/>
      <c r="B900" s="684"/>
      <c r="C900" s="33" t="s">
        <v>222</v>
      </c>
      <c r="D900" s="24">
        <v>0</v>
      </c>
      <c r="E900" s="24">
        <v>0</v>
      </c>
      <c r="F900" s="34">
        <f t="shared" si="45"/>
        <v>0</v>
      </c>
    </row>
    <row r="901" spans="1:6" s="8" customFormat="1" ht="15.75" x14ac:dyDescent="0.2">
      <c r="A901" s="690"/>
      <c r="B901" s="686"/>
      <c r="C901" s="33" t="s">
        <v>223</v>
      </c>
      <c r="D901" s="24">
        <v>0</v>
      </c>
      <c r="E901" s="24">
        <v>0</v>
      </c>
      <c r="F901" s="34">
        <f t="shared" si="45"/>
        <v>0</v>
      </c>
    </row>
    <row r="902" spans="1:6" s="8" customFormat="1" ht="31.5" x14ac:dyDescent="0.2">
      <c r="A902" s="690"/>
      <c r="B902" s="683">
        <v>85218</v>
      </c>
      <c r="C902" s="30" t="s">
        <v>130</v>
      </c>
      <c r="D902" s="31">
        <f>D903+D920+D921+D922+D923+D924</f>
        <v>513236</v>
      </c>
      <c r="E902" s="31">
        <f>E903+E920+E921+E922+E923+E924</f>
        <v>456081.56</v>
      </c>
      <c r="F902" s="32">
        <f t="shared" si="45"/>
        <v>0.88863906662821779</v>
      </c>
    </row>
    <row r="903" spans="1:6" s="8" customFormat="1" ht="31.5" x14ac:dyDescent="0.2">
      <c r="A903" s="690"/>
      <c r="B903" s="684"/>
      <c r="C903" s="33" t="s">
        <v>189</v>
      </c>
      <c r="D903" s="24">
        <f>D904+D910</f>
        <v>513236</v>
      </c>
      <c r="E903" s="24">
        <f>E904+E910</f>
        <v>456081.56</v>
      </c>
      <c r="F903" s="34">
        <f t="shared" si="45"/>
        <v>0.88863906662821779</v>
      </c>
    </row>
    <row r="904" spans="1:6" s="8" customFormat="1" ht="31.5" x14ac:dyDescent="0.2">
      <c r="A904" s="690"/>
      <c r="B904" s="684"/>
      <c r="C904" s="33" t="s">
        <v>179</v>
      </c>
      <c r="D904" s="24">
        <f>SUM(D905:D909)</f>
        <v>443105</v>
      </c>
      <c r="E904" s="24">
        <f>SUM(E905:E909)</f>
        <v>396581.01</v>
      </c>
      <c r="F904" s="34">
        <f t="shared" si="45"/>
        <v>0.89500459259092091</v>
      </c>
    </row>
    <row r="905" spans="1:6" s="8" customFormat="1" ht="31.5" x14ac:dyDescent="0.2">
      <c r="A905" s="690"/>
      <c r="B905" s="684"/>
      <c r="C905" s="33" t="s">
        <v>192</v>
      </c>
      <c r="D905" s="24">
        <v>340000</v>
      </c>
      <c r="E905" s="24">
        <v>304239.52</v>
      </c>
      <c r="F905" s="34">
        <f t="shared" si="45"/>
        <v>0.89482211764705888</v>
      </c>
    </row>
    <row r="906" spans="1:6" s="8" customFormat="1" ht="31.5" x14ac:dyDescent="0.2">
      <c r="A906" s="690"/>
      <c r="B906" s="684"/>
      <c r="C906" s="33" t="s">
        <v>193</v>
      </c>
      <c r="D906" s="24">
        <v>23662</v>
      </c>
      <c r="E906" s="24">
        <v>23661.87</v>
      </c>
      <c r="F906" s="34">
        <f t="shared" si="45"/>
        <v>0.99999450595892148</v>
      </c>
    </row>
    <row r="907" spans="1:6" s="8" customFormat="1" ht="31.5" x14ac:dyDescent="0.2">
      <c r="A907" s="690"/>
      <c r="B907" s="684"/>
      <c r="C907" s="33" t="s">
        <v>194</v>
      </c>
      <c r="D907" s="24">
        <v>63555</v>
      </c>
      <c r="E907" s="24">
        <v>55695.45</v>
      </c>
      <c r="F907" s="34">
        <f t="shared" si="45"/>
        <v>0.87633467075761151</v>
      </c>
    </row>
    <row r="908" spans="1:6" s="8" customFormat="1" ht="31.5" x14ac:dyDescent="0.2">
      <c r="A908" s="690"/>
      <c r="B908" s="684"/>
      <c r="C908" s="33" t="s">
        <v>195</v>
      </c>
      <c r="D908" s="24">
        <v>8918</v>
      </c>
      <c r="E908" s="24">
        <v>6014.17</v>
      </c>
      <c r="F908" s="34">
        <f t="shared" si="45"/>
        <v>0.67438551244673695</v>
      </c>
    </row>
    <row r="909" spans="1:6" s="8" customFormat="1" ht="31.5" x14ac:dyDescent="0.2">
      <c r="A909" s="690"/>
      <c r="B909" s="684"/>
      <c r="C909" s="33" t="s">
        <v>196</v>
      </c>
      <c r="D909" s="24">
        <v>6970</v>
      </c>
      <c r="E909" s="24">
        <v>6970</v>
      </c>
      <c r="F909" s="34">
        <f t="shared" si="45"/>
        <v>1</v>
      </c>
    </row>
    <row r="910" spans="1:6" s="8" customFormat="1" ht="31.5" x14ac:dyDescent="0.2">
      <c r="A910" s="690"/>
      <c r="B910" s="684"/>
      <c r="C910" s="33" t="s">
        <v>180</v>
      </c>
      <c r="D910" s="24">
        <f>SUM(D911:D919)</f>
        <v>70131</v>
      </c>
      <c r="E910" s="24">
        <f>SUM(E911:E919)</f>
        <v>59500.55000000001</v>
      </c>
      <c r="F910" s="34">
        <f t="shared" si="45"/>
        <v>0.84842009952802622</v>
      </c>
    </row>
    <row r="911" spans="1:6" s="8" customFormat="1" ht="31.5" x14ac:dyDescent="0.2">
      <c r="A911" s="690"/>
      <c r="B911" s="684"/>
      <c r="C911" s="33" t="s">
        <v>197</v>
      </c>
      <c r="D911" s="24">
        <v>28777</v>
      </c>
      <c r="E911" s="24">
        <v>18149.150000000001</v>
      </c>
      <c r="F911" s="34">
        <f t="shared" si="45"/>
        <v>0.63068248948813288</v>
      </c>
    </row>
    <row r="912" spans="1:6" s="8" customFormat="1" ht="15.75" x14ac:dyDescent="0.2">
      <c r="A912" s="690"/>
      <c r="B912" s="684"/>
      <c r="C912" s="33" t="s">
        <v>210</v>
      </c>
      <c r="D912" s="24">
        <v>4177</v>
      </c>
      <c r="E912" s="24">
        <v>4176.8900000000003</v>
      </c>
      <c r="F912" s="34">
        <f t="shared" si="45"/>
        <v>0.99997366531003118</v>
      </c>
    </row>
    <row r="913" spans="1:6" s="8" customFormat="1" ht="31.5" x14ac:dyDescent="0.2">
      <c r="A913" s="690"/>
      <c r="B913" s="684"/>
      <c r="C913" s="33" t="s">
        <v>199</v>
      </c>
      <c r="D913" s="24">
        <v>1111</v>
      </c>
      <c r="E913" s="24">
        <v>1111</v>
      </c>
      <c r="F913" s="34">
        <f t="shared" si="45"/>
        <v>1</v>
      </c>
    </row>
    <row r="914" spans="1:6" s="8" customFormat="1" ht="15.75" x14ac:dyDescent="0.2">
      <c r="A914" s="690"/>
      <c r="B914" s="684"/>
      <c r="C914" s="33" t="s">
        <v>200</v>
      </c>
      <c r="D914" s="24">
        <v>21867</v>
      </c>
      <c r="E914" s="24">
        <v>21866.45</v>
      </c>
      <c r="F914" s="34">
        <f t="shared" si="45"/>
        <v>0.99997484794439118</v>
      </c>
    </row>
    <row r="915" spans="1:6" s="8" customFormat="1" ht="31.5" x14ac:dyDescent="0.2">
      <c r="A915" s="690"/>
      <c r="B915" s="684"/>
      <c r="C915" s="33" t="s">
        <v>366</v>
      </c>
      <c r="D915" s="24">
        <v>1080</v>
      </c>
      <c r="E915" s="24">
        <v>1078.1199999999999</v>
      </c>
      <c r="F915" s="34">
        <f t="shared" si="45"/>
        <v>0.99825925925925918</v>
      </c>
    </row>
    <row r="916" spans="1:6" s="8" customFormat="1" ht="31.5" x14ac:dyDescent="0.2">
      <c r="A916" s="690"/>
      <c r="B916" s="684"/>
      <c r="C916" s="33" t="s">
        <v>202</v>
      </c>
      <c r="D916" s="24">
        <v>2771</v>
      </c>
      <c r="E916" s="24">
        <v>2770.94</v>
      </c>
      <c r="F916" s="34">
        <f t="shared" si="45"/>
        <v>0.99997834716708767</v>
      </c>
    </row>
    <row r="917" spans="1:6" s="8" customFormat="1" ht="15.75" x14ac:dyDescent="0.2">
      <c r="A917" s="690"/>
      <c r="B917" s="684"/>
      <c r="C917" s="33" t="s">
        <v>203</v>
      </c>
      <c r="D917" s="24">
        <v>92</v>
      </c>
      <c r="E917" s="24">
        <v>92</v>
      </c>
      <c r="F917" s="34">
        <f t="shared" si="45"/>
        <v>1</v>
      </c>
    </row>
    <row r="918" spans="1:6" s="8" customFormat="1" ht="31.5" x14ac:dyDescent="0.2">
      <c r="A918" s="690"/>
      <c r="B918" s="684"/>
      <c r="C918" s="33" t="s">
        <v>204</v>
      </c>
      <c r="D918" s="24">
        <v>8552</v>
      </c>
      <c r="E918" s="24">
        <v>8552</v>
      </c>
      <c r="F918" s="34">
        <f t="shared" si="45"/>
        <v>1</v>
      </c>
    </row>
    <row r="919" spans="1:6" s="8" customFormat="1" ht="47.25" x14ac:dyDescent="0.2">
      <c r="A919" s="690"/>
      <c r="B919" s="684"/>
      <c r="C919" s="33" t="s">
        <v>206</v>
      </c>
      <c r="D919" s="24">
        <v>1704</v>
      </c>
      <c r="E919" s="24">
        <v>1704</v>
      </c>
      <c r="F919" s="34">
        <f t="shared" si="45"/>
        <v>1</v>
      </c>
    </row>
    <row r="920" spans="1:6" s="8" customFormat="1" ht="15.75" x14ac:dyDescent="0.2">
      <c r="A920" s="690"/>
      <c r="B920" s="684"/>
      <c r="C920" s="33" t="s">
        <v>181</v>
      </c>
      <c r="D920" s="24">
        <v>0</v>
      </c>
      <c r="E920" s="24">
        <v>0</v>
      </c>
      <c r="F920" s="34">
        <f t="shared" si="45"/>
        <v>0</v>
      </c>
    </row>
    <row r="921" spans="1:6" s="8" customFormat="1" ht="31.5" x14ac:dyDescent="0.2">
      <c r="A921" s="690"/>
      <c r="B921" s="684"/>
      <c r="C921" s="33" t="s">
        <v>182</v>
      </c>
      <c r="D921" s="24">
        <v>0</v>
      </c>
      <c r="E921" s="24">
        <v>0</v>
      </c>
      <c r="F921" s="34">
        <f t="shared" si="45"/>
        <v>0</v>
      </c>
    </row>
    <row r="922" spans="1:6" s="8" customFormat="1" ht="126" x14ac:dyDescent="0.2">
      <c r="A922" s="690"/>
      <c r="B922" s="684"/>
      <c r="C922" s="33" t="s">
        <v>183</v>
      </c>
      <c r="D922" s="24">
        <v>0</v>
      </c>
      <c r="E922" s="24">
        <v>0</v>
      </c>
      <c r="F922" s="34">
        <f t="shared" si="45"/>
        <v>0</v>
      </c>
    </row>
    <row r="923" spans="1:6" s="8" customFormat="1" ht="31.5" x14ac:dyDescent="0.2">
      <c r="A923" s="690"/>
      <c r="B923" s="684"/>
      <c r="C923" s="33" t="s">
        <v>184</v>
      </c>
      <c r="D923" s="24">
        <v>0</v>
      </c>
      <c r="E923" s="24">
        <v>0</v>
      </c>
      <c r="F923" s="34">
        <f t="shared" si="45"/>
        <v>0</v>
      </c>
    </row>
    <row r="924" spans="1:6" s="8" customFormat="1" ht="15.75" x14ac:dyDescent="0.2">
      <c r="A924" s="690"/>
      <c r="B924" s="686"/>
      <c r="C924" s="33" t="s">
        <v>185</v>
      </c>
      <c r="D924" s="24">
        <v>0</v>
      </c>
      <c r="E924" s="24">
        <v>0</v>
      </c>
      <c r="F924" s="34">
        <f t="shared" si="45"/>
        <v>0</v>
      </c>
    </row>
    <row r="925" spans="1:6" s="8" customFormat="1" ht="63" x14ac:dyDescent="0.2">
      <c r="A925" s="690"/>
      <c r="B925" s="434">
        <v>85220</v>
      </c>
      <c r="C925" s="30" t="s">
        <v>132</v>
      </c>
      <c r="D925" s="31">
        <f>D926+D929+D931+D932+D933+D934</f>
        <v>226800</v>
      </c>
      <c r="E925" s="31">
        <f>E926+E929+E931+E932+E933+E934</f>
        <v>226800</v>
      </c>
      <c r="F925" s="422">
        <f t="shared" si="45"/>
        <v>1</v>
      </c>
    </row>
    <row r="926" spans="1:6" s="8" customFormat="1" ht="31.5" x14ac:dyDescent="0.2">
      <c r="A926" s="690"/>
      <c r="B926" s="152"/>
      <c r="C926" s="33" t="s">
        <v>217</v>
      </c>
      <c r="D926" s="24">
        <v>0</v>
      </c>
      <c r="E926" s="24">
        <v>0</v>
      </c>
      <c r="F926" s="25">
        <f t="shared" si="45"/>
        <v>0</v>
      </c>
    </row>
    <row r="927" spans="1:6" s="8" customFormat="1" ht="31.5" x14ac:dyDescent="0.2">
      <c r="A927" s="690"/>
      <c r="B927" s="152"/>
      <c r="C927" s="33" t="s">
        <v>218</v>
      </c>
      <c r="D927" s="24">
        <v>0</v>
      </c>
      <c r="E927" s="24">
        <v>0</v>
      </c>
      <c r="F927" s="25">
        <f t="shared" si="45"/>
        <v>0</v>
      </c>
    </row>
    <row r="928" spans="1:6" s="8" customFormat="1" ht="31.5" x14ac:dyDescent="0.2">
      <c r="A928" s="690"/>
      <c r="B928" s="152"/>
      <c r="C928" s="33" t="s">
        <v>209</v>
      </c>
      <c r="D928" s="24">
        <v>0</v>
      </c>
      <c r="E928" s="24">
        <v>0</v>
      </c>
      <c r="F928" s="34">
        <f t="shared" si="45"/>
        <v>0</v>
      </c>
    </row>
    <row r="929" spans="1:6" s="8" customFormat="1" ht="15.75" x14ac:dyDescent="0.2">
      <c r="A929" s="690"/>
      <c r="B929" s="152"/>
      <c r="C929" s="33" t="s">
        <v>219</v>
      </c>
      <c r="D929" s="24">
        <f>D930</f>
        <v>226800</v>
      </c>
      <c r="E929" s="24">
        <f>E930</f>
        <v>226800</v>
      </c>
      <c r="F929" s="34">
        <f t="shared" si="45"/>
        <v>1</v>
      </c>
    </row>
    <row r="930" spans="1:6" s="8" customFormat="1" ht="126" x14ac:dyDescent="0.2">
      <c r="A930" s="690"/>
      <c r="B930" s="152"/>
      <c r="C930" s="33" t="s">
        <v>283</v>
      </c>
      <c r="D930" s="24">
        <v>226800</v>
      </c>
      <c r="E930" s="24">
        <v>226800</v>
      </c>
      <c r="F930" s="34">
        <f t="shared" si="45"/>
        <v>1</v>
      </c>
    </row>
    <row r="931" spans="1:6" s="8" customFormat="1" ht="31.5" x14ac:dyDescent="0.2">
      <c r="A931" s="690"/>
      <c r="B931" s="152"/>
      <c r="C931" s="33" t="s">
        <v>220</v>
      </c>
      <c r="D931" s="24">
        <v>0</v>
      </c>
      <c r="E931" s="24">
        <v>0</v>
      </c>
      <c r="F931" s="34">
        <f t="shared" si="45"/>
        <v>0</v>
      </c>
    </row>
    <row r="932" spans="1:6" s="8" customFormat="1" ht="126" x14ac:dyDescent="0.2">
      <c r="A932" s="690"/>
      <c r="B932" s="152"/>
      <c r="C932" s="33" t="s">
        <v>221</v>
      </c>
      <c r="D932" s="24">
        <v>0</v>
      </c>
      <c r="E932" s="24">
        <v>0</v>
      </c>
      <c r="F932" s="34">
        <f t="shared" si="45"/>
        <v>0</v>
      </c>
    </row>
    <row r="933" spans="1:6" s="8" customFormat="1" ht="31.5" x14ac:dyDescent="0.2">
      <c r="A933" s="690"/>
      <c r="B933" s="152"/>
      <c r="C933" s="33" t="s">
        <v>222</v>
      </c>
      <c r="D933" s="24">
        <v>0</v>
      </c>
      <c r="E933" s="24">
        <v>0</v>
      </c>
      <c r="F933" s="25">
        <f t="shared" si="45"/>
        <v>0</v>
      </c>
    </row>
    <row r="934" spans="1:6" s="8" customFormat="1" ht="15.75" x14ac:dyDescent="0.2">
      <c r="A934" s="693"/>
      <c r="B934" s="37"/>
      <c r="C934" s="33" t="s">
        <v>223</v>
      </c>
      <c r="D934" s="24">
        <v>0</v>
      </c>
      <c r="E934" s="24">
        <v>0</v>
      </c>
      <c r="F934" s="25">
        <f t="shared" si="45"/>
        <v>0</v>
      </c>
    </row>
    <row r="935" spans="1:6" s="8" customFormat="1" ht="31.5" x14ac:dyDescent="0.2">
      <c r="A935" s="692">
        <v>853</v>
      </c>
      <c r="B935" s="27"/>
      <c r="C935" s="27" t="s">
        <v>134</v>
      </c>
      <c r="D935" s="435">
        <f>D936+D946+D969+D997</f>
        <v>5941331.3500000006</v>
      </c>
      <c r="E935" s="436">
        <f>E936+E946+E969+E997</f>
        <v>5824001.4699999997</v>
      </c>
      <c r="F935" s="437">
        <f t="shared" ref="F935:F992" si="47">IF(E935=0,0,$E935/$D935)</f>
        <v>0.98025192114558624</v>
      </c>
    </row>
    <row r="936" spans="1:6" s="8" customFormat="1" ht="47.25" x14ac:dyDescent="0.2">
      <c r="A936" s="690"/>
      <c r="B936" s="683">
        <v>85311</v>
      </c>
      <c r="C936" s="30" t="s">
        <v>136</v>
      </c>
      <c r="D936" s="31">
        <f>D937+D940+D942+D943+D944+D945</f>
        <v>93300</v>
      </c>
      <c r="E936" s="438">
        <f>E937+E940+E942+E943+E944+E945</f>
        <v>93300</v>
      </c>
      <c r="F936" s="32">
        <f t="shared" si="47"/>
        <v>1</v>
      </c>
    </row>
    <row r="937" spans="1:6" s="8" customFormat="1" ht="31.5" x14ac:dyDescent="0.2">
      <c r="A937" s="690"/>
      <c r="B937" s="684"/>
      <c r="C937" s="33" t="s">
        <v>189</v>
      </c>
      <c r="D937" s="24">
        <f>D938+D939</f>
        <v>0</v>
      </c>
      <c r="E937" s="24">
        <f>E938+E939</f>
        <v>0</v>
      </c>
      <c r="F937" s="34">
        <f t="shared" si="47"/>
        <v>0</v>
      </c>
    </row>
    <row r="938" spans="1:6" s="8" customFormat="1" ht="31.5" x14ac:dyDescent="0.2">
      <c r="A938" s="690"/>
      <c r="B938" s="684"/>
      <c r="C938" s="33" t="s">
        <v>179</v>
      </c>
      <c r="D938" s="24">
        <v>0</v>
      </c>
      <c r="E938" s="24">
        <v>0</v>
      </c>
      <c r="F938" s="34">
        <f t="shared" si="47"/>
        <v>0</v>
      </c>
    </row>
    <row r="939" spans="1:6" s="8" customFormat="1" ht="31.5" x14ac:dyDescent="0.2">
      <c r="A939" s="690"/>
      <c r="B939" s="684"/>
      <c r="C939" s="33" t="s">
        <v>180</v>
      </c>
      <c r="D939" s="24">
        <v>0</v>
      </c>
      <c r="E939" s="24">
        <v>0</v>
      </c>
      <c r="F939" s="34">
        <f t="shared" si="47"/>
        <v>0</v>
      </c>
    </row>
    <row r="940" spans="1:6" s="8" customFormat="1" ht="15.75" x14ac:dyDescent="0.2">
      <c r="A940" s="690"/>
      <c r="B940" s="684"/>
      <c r="C940" s="33" t="s">
        <v>181</v>
      </c>
      <c r="D940" s="24">
        <f>SUM(D941:D941)</f>
        <v>93300</v>
      </c>
      <c r="E940" s="24">
        <f>SUM(E941:E941)</f>
        <v>93300</v>
      </c>
      <c r="F940" s="34">
        <f t="shared" si="47"/>
        <v>1</v>
      </c>
    </row>
    <row r="941" spans="1:6" s="8" customFormat="1" ht="63" x14ac:dyDescent="0.2">
      <c r="A941" s="690"/>
      <c r="B941" s="684"/>
      <c r="C941" s="33" t="s">
        <v>284</v>
      </c>
      <c r="D941" s="24">
        <v>93300</v>
      </c>
      <c r="E941" s="24">
        <v>93300</v>
      </c>
      <c r="F941" s="34">
        <f t="shared" si="47"/>
        <v>1</v>
      </c>
    </row>
    <row r="942" spans="1:6" s="8" customFormat="1" ht="31.5" x14ac:dyDescent="0.2">
      <c r="A942" s="690"/>
      <c r="B942" s="684"/>
      <c r="C942" s="33" t="s">
        <v>182</v>
      </c>
      <c r="D942" s="24">
        <v>0</v>
      </c>
      <c r="E942" s="24">
        <v>0</v>
      </c>
      <c r="F942" s="34">
        <f t="shared" si="47"/>
        <v>0</v>
      </c>
    </row>
    <row r="943" spans="1:6" s="8" customFormat="1" ht="126" x14ac:dyDescent="0.2">
      <c r="A943" s="690"/>
      <c r="B943" s="684"/>
      <c r="C943" s="33" t="s">
        <v>183</v>
      </c>
      <c r="D943" s="24">
        <v>0</v>
      </c>
      <c r="E943" s="24">
        <v>0</v>
      </c>
      <c r="F943" s="34">
        <f t="shared" si="47"/>
        <v>0</v>
      </c>
    </row>
    <row r="944" spans="1:6" s="8" customFormat="1" ht="31.5" x14ac:dyDescent="0.2">
      <c r="A944" s="690"/>
      <c r="B944" s="684"/>
      <c r="C944" s="33" t="s">
        <v>184</v>
      </c>
      <c r="D944" s="24">
        <v>0</v>
      </c>
      <c r="E944" s="24">
        <v>0</v>
      </c>
      <c r="F944" s="34">
        <f t="shared" si="47"/>
        <v>0</v>
      </c>
    </row>
    <row r="945" spans="1:6" s="8" customFormat="1" ht="15.75" x14ac:dyDescent="0.2">
      <c r="A945" s="690"/>
      <c r="B945" s="686"/>
      <c r="C945" s="33" t="s">
        <v>185</v>
      </c>
      <c r="D945" s="24">
        <v>0</v>
      </c>
      <c r="E945" s="24">
        <v>0</v>
      </c>
      <c r="F945" s="34">
        <f t="shared" si="47"/>
        <v>0</v>
      </c>
    </row>
    <row r="946" spans="1:6" s="8" customFormat="1" ht="31.5" x14ac:dyDescent="0.2">
      <c r="A946" s="690"/>
      <c r="B946" s="683">
        <v>85321</v>
      </c>
      <c r="C946" s="30" t="s">
        <v>138</v>
      </c>
      <c r="D946" s="31">
        <f>D947+D964+D965+D966+D967+D968</f>
        <v>666254.69999999995</v>
      </c>
      <c r="E946" s="31">
        <f>E947+E964+E965+E966+E967+E968</f>
        <v>663374.18999999994</v>
      </c>
      <c r="F946" s="32">
        <f t="shared" si="47"/>
        <v>0.99567656333231114</v>
      </c>
    </row>
    <row r="947" spans="1:6" s="8" customFormat="1" ht="31.5" x14ac:dyDescent="0.2">
      <c r="A947" s="690"/>
      <c r="B947" s="684"/>
      <c r="C947" s="33" t="s">
        <v>189</v>
      </c>
      <c r="D947" s="24">
        <f>D948+D954</f>
        <v>666254.69999999995</v>
      </c>
      <c r="E947" s="24">
        <f>E948+E954</f>
        <v>663374.18999999994</v>
      </c>
      <c r="F947" s="34">
        <f t="shared" si="47"/>
        <v>0.99567656333231114</v>
      </c>
    </row>
    <row r="948" spans="1:6" s="8" customFormat="1" ht="31.5" x14ac:dyDescent="0.2">
      <c r="A948" s="690"/>
      <c r="B948" s="684"/>
      <c r="C948" s="33" t="s">
        <v>179</v>
      </c>
      <c r="D948" s="24">
        <f>SUM(D949:D953)</f>
        <v>491463</v>
      </c>
      <c r="E948" s="24">
        <f>SUM(E949:E953)</f>
        <v>491322.12</v>
      </c>
      <c r="F948" s="34">
        <f t="shared" si="47"/>
        <v>0.99971334566386483</v>
      </c>
    </row>
    <row r="949" spans="1:6" s="8" customFormat="1" ht="31.5" x14ac:dyDescent="0.2">
      <c r="A949" s="690"/>
      <c r="B949" s="684"/>
      <c r="C949" s="33" t="s">
        <v>192</v>
      </c>
      <c r="D949" s="24">
        <v>341391</v>
      </c>
      <c r="E949" s="24">
        <v>341390.88</v>
      </c>
      <c r="F949" s="34">
        <f t="shared" si="47"/>
        <v>0.99999964849688483</v>
      </c>
    </row>
    <row r="950" spans="1:6" s="8" customFormat="1" ht="31.5" x14ac:dyDescent="0.2">
      <c r="A950" s="690"/>
      <c r="B950" s="684"/>
      <c r="C950" s="33" t="s">
        <v>193</v>
      </c>
      <c r="D950" s="24">
        <v>25160</v>
      </c>
      <c r="E950" s="24">
        <v>25159.21</v>
      </c>
      <c r="F950" s="34">
        <f t="shared" si="47"/>
        <v>0.99996860095389506</v>
      </c>
    </row>
    <row r="951" spans="1:6" s="8" customFormat="1" ht="31.5" x14ac:dyDescent="0.2">
      <c r="A951" s="690"/>
      <c r="B951" s="684"/>
      <c r="C951" s="33" t="s">
        <v>194</v>
      </c>
      <c r="D951" s="24">
        <v>61863</v>
      </c>
      <c r="E951" s="24">
        <v>61862.53</v>
      </c>
      <c r="F951" s="34">
        <f t="shared" si="47"/>
        <v>0.99999240256696242</v>
      </c>
    </row>
    <row r="952" spans="1:6" s="8" customFormat="1" ht="31.5" x14ac:dyDescent="0.2">
      <c r="A952" s="690"/>
      <c r="B952" s="684"/>
      <c r="C952" s="33" t="s">
        <v>195</v>
      </c>
      <c r="D952" s="24">
        <v>6399</v>
      </c>
      <c r="E952" s="24">
        <v>6259.5</v>
      </c>
      <c r="F952" s="34">
        <f t="shared" si="47"/>
        <v>0.97819971870604783</v>
      </c>
    </row>
    <row r="953" spans="1:6" s="8" customFormat="1" ht="31.5" x14ac:dyDescent="0.2">
      <c r="A953" s="690"/>
      <c r="B953" s="684"/>
      <c r="C953" s="33" t="s">
        <v>196</v>
      </c>
      <c r="D953" s="24">
        <v>56650</v>
      </c>
      <c r="E953" s="24">
        <v>56650</v>
      </c>
      <c r="F953" s="34">
        <f t="shared" si="47"/>
        <v>1</v>
      </c>
    </row>
    <row r="954" spans="1:6" s="8" customFormat="1" ht="31.5" x14ac:dyDescent="0.2">
      <c r="A954" s="690"/>
      <c r="B954" s="684"/>
      <c r="C954" s="33" t="s">
        <v>180</v>
      </c>
      <c r="D954" s="24">
        <f>SUM(D955:D963)</f>
        <v>174791.7</v>
      </c>
      <c r="E954" s="24">
        <f>SUM(E955:E963)</f>
        <v>172052.07</v>
      </c>
      <c r="F954" s="34">
        <f t="shared" si="47"/>
        <v>0.98432631526554171</v>
      </c>
    </row>
    <row r="955" spans="1:6" s="8" customFormat="1" ht="31.5" x14ac:dyDescent="0.2">
      <c r="A955" s="690"/>
      <c r="B955" s="684"/>
      <c r="C955" s="33" t="s">
        <v>197</v>
      </c>
      <c r="D955" s="24">
        <v>18936.7</v>
      </c>
      <c r="E955" s="24">
        <v>16362.22</v>
      </c>
      <c r="F955" s="34">
        <f t="shared" si="47"/>
        <v>0.86404811820433336</v>
      </c>
    </row>
    <row r="956" spans="1:6" s="8" customFormat="1" ht="15.75" x14ac:dyDescent="0.2">
      <c r="A956" s="690"/>
      <c r="B956" s="684"/>
      <c r="C956" s="33" t="s">
        <v>210</v>
      </c>
      <c r="D956" s="24">
        <v>6403</v>
      </c>
      <c r="E956" s="24">
        <v>6402.44</v>
      </c>
      <c r="F956" s="34">
        <f t="shared" si="47"/>
        <v>0.99991254099640792</v>
      </c>
    </row>
    <row r="957" spans="1:6" s="8" customFormat="1" ht="31.5" x14ac:dyDescent="0.2">
      <c r="A957" s="690"/>
      <c r="B957" s="684"/>
      <c r="C957" s="33" t="s">
        <v>199</v>
      </c>
      <c r="D957" s="24">
        <v>496</v>
      </c>
      <c r="E957" s="24">
        <v>496</v>
      </c>
      <c r="F957" s="34">
        <f t="shared" si="47"/>
        <v>1</v>
      </c>
    </row>
    <row r="958" spans="1:6" s="8" customFormat="1" ht="15.75" x14ac:dyDescent="0.2">
      <c r="A958" s="690"/>
      <c r="B958" s="684"/>
      <c r="C958" s="33" t="s">
        <v>200</v>
      </c>
      <c r="D958" s="24">
        <v>135977</v>
      </c>
      <c r="E958" s="24">
        <v>135903.88</v>
      </c>
      <c r="F958" s="34">
        <f t="shared" si="47"/>
        <v>0.99946226200019128</v>
      </c>
    </row>
    <row r="959" spans="1:6" s="8" customFormat="1" ht="31.5" x14ac:dyDescent="0.2">
      <c r="A959" s="690"/>
      <c r="B959" s="684"/>
      <c r="C959" s="33" t="s">
        <v>366</v>
      </c>
      <c r="D959" s="24">
        <v>1348</v>
      </c>
      <c r="E959" s="24">
        <v>1257.48</v>
      </c>
      <c r="F959" s="34">
        <f t="shared" si="47"/>
        <v>0.93284866468842731</v>
      </c>
    </row>
    <row r="960" spans="1:6" s="8" customFormat="1" ht="31.5" x14ac:dyDescent="0.2">
      <c r="A960" s="690"/>
      <c r="B960" s="684"/>
      <c r="C960" s="33" t="s">
        <v>202</v>
      </c>
      <c r="D960" s="24">
        <v>105</v>
      </c>
      <c r="E960" s="24">
        <v>104.05</v>
      </c>
      <c r="F960" s="34">
        <f t="shared" si="47"/>
        <v>0.99095238095238092</v>
      </c>
    </row>
    <row r="961" spans="1:6" s="8" customFormat="1" ht="15.75" x14ac:dyDescent="0.2">
      <c r="A961" s="690"/>
      <c r="B961" s="684"/>
      <c r="C961" s="33" t="s">
        <v>203</v>
      </c>
      <c r="D961" s="24">
        <v>101</v>
      </c>
      <c r="E961" s="24">
        <v>101</v>
      </c>
      <c r="F961" s="34">
        <f t="shared" si="47"/>
        <v>1</v>
      </c>
    </row>
    <row r="962" spans="1:6" s="8" customFormat="1" ht="31.5" x14ac:dyDescent="0.2">
      <c r="A962" s="690"/>
      <c r="B962" s="684"/>
      <c r="C962" s="33" t="s">
        <v>204</v>
      </c>
      <c r="D962" s="24">
        <v>11260</v>
      </c>
      <c r="E962" s="24">
        <v>11260</v>
      </c>
      <c r="F962" s="34">
        <f t="shared" si="47"/>
        <v>1</v>
      </c>
    </row>
    <row r="963" spans="1:6" s="8" customFormat="1" ht="47.25" x14ac:dyDescent="0.2">
      <c r="A963" s="690"/>
      <c r="B963" s="684"/>
      <c r="C963" s="33" t="s">
        <v>206</v>
      </c>
      <c r="D963" s="24">
        <v>165</v>
      </c>
      <c r="E963" s="24">
        <v>165</v>
      </c>
      <c r="F963" s="34">
        <f t="shared" si="47"/>
        <v>1</v>
      </c>
    </row>
    <row r="964" spans="1:6" s="8" customFormat="1" ht="15.75" x14ac:dyDescent="0.2">
      <c r="A964" s="690"/>
      <c r="B964" s="684"/>
      <c r="C964" s="33" t="s">
        <v>181</v>
      </c>
      <c r="D964" s="24">
        <v>0</v>
      </c>
      <c r="E964" s="24">
        <v>0</v>
      </c>
      <c r="F964" s="34">
        <f t="shared" si="47"/>
        <v>0</v>
      </c>
    </row>
    <row r="965" spans="1:6" s="8" customFormat="1" ht="31.5" x14ac:dyDescent="0.2">
      <c r="A965" s="690"/>
      <c r="B965" s="684"/>
      <c r="C965" s="33" t="s">
        <v>182</v>
      </c>
      <c r="D965" s="24">
        <v>0</v>
      </c>
      <c r="E965" s="24">
        <v>0</v>
      </c>
      <c r="F965" s="34">
        <f t="shared" si="47"/>
        <v>0</v>
      </c>
    </row>
    <row r="966" spans="1:6" s="8" customFormat="1" ht="126" x14ac:dyDescent="0.2">
      <c r="A966" s="690"/>
      <c r="B966" s="684"/>
      <c r="C966" s="33" t="s">
        <v>183</v>
      </c>
      <c r="D966" s="24">
        <v>0</v>
      </c>
      <c r="E966" s="24">
        <v>0</v>
      </c>
      <c r="F966" s="34">
        <f t="shared" si="47"/>
        <v>0</v>
      </c>
    </row>
    <row r="967" spans="1:6" s="8" customFormat="1" ht="31.5" x14ac:dyDescent="0.2">
      <c r="A967" s="690"/>
      <c r="B967" s="684"/>
      <c r="C967" s="33" t="s">
        <v>184</v>
      </c>
      <c r="D967" s="24">
        <v>0</v>
      </c>
      <c r="E967" s="24">
        <v>0</v>
      </c>
      <c r="F967" s="34">
        <f t="shared" si="47"/>
        <v>0</v>
      </c>
    </row>
    <row r="968" spans="1:6" s="8" customFormat="1" ht="15.75" x14ac:dyDescent="0.2">
      <c r="A968" s="690"/>
      <c r="B968" s="686"/>
      <c r="C968" s="33" t="s">
        <v>185</v>
      </c>
      <c r="D968" s="24">
        <v>0</v>
      </c>
      <c r="E968" s="24">
        <v>0</v>
      </c>
      <c r="F968" s="34">
        <f t="shared" si="47"/>
        <v>0</v>
      </c>
    </row>
    <row r="969" spans="1:6" s="8" customFormat="1" ht="15.75" x14ac:dyDescent="0.2">
      <c r="A969" s="690"/>
      <c r="B969" s="683">
        <v>85333</v>
      </c>
      <c r="C969" s="30" t="s">
        <v>142</v>
      </c>
      <c r="D969" s="31">
        <f>D970+D992+D994</f>
        <v>4706208</v>
      </c>
      <c r="E969" s="31">
        <f>E970+E991+E992+E994+E995+E996</f>
        <v>4662270.2299999995</v>
      </c>
      <c r="F969" s="32">
        <f t="shared" si="47"/>
        <v>0.99066386993520039</v>
      </c>
    </row>
    <row r="970" spans="1:6" s="8" customFormat="1" ht="31.5" x14ac:dyDescent="0.2">
      <c r="A970" s="690"/>
      <c r="B970" s="684"/>
      <c r="C970" s="33" t="s">
        <v>189</v>
      </c>
      <c r="D970" s="24">
        <f>D971+D977</f>
        <v>4700783</v>
      </c>
      <c r="E970" s="24">
        <f>E971+E977</f>
        <v>4656845.4799999995</v>
      </c>
      <c r="F970" s="34">
        <f t="shared" si="47"/>
        <v>0.99065314863502518</v>
      </c>
    </row>
    <row r="971" spans="1:6" s="8" customFormat="1" ht="31.5" x14ac:dyDescent="0.2">
      <c r="A971" s="690"/>
      <c r="B971" s="684"/>
      <c r="C971" s="33" t="s">
        <v>179</v>
      </c>
      <c r="D971" s="24">
        <f>SUM(D972:D976)</f>
        <v>4286803</v>
      </c>
      <c r="E971" s="24">
        <f>SUM(E972:E976)</f>
        <v>4284882.38</v>
      </c>
      <c r="F971" s="34">
        <f t="shared" si="47"/>
        <v>0.99955196914810407</v>
      </c>
    </row>
    <row r="972" spans="1:6" s="8" customFormat="1" ht="31.5" x14ac:dyDescent="0.2">
      <c r="A972" s="690"/>
      <c r="B972" s="684"/>
      <c r="C972" s="33" t="s">
        <v>192</v>
      </c>
      <c r="D972" s="24">
        <v>3322571</v>
      </c>
      <c r="E972" s="24">
        <v>3322570.13</v>
      </c>
      <c r="F972" s="34">
        <f t="shared" si="47"/>
        <v>0.99999973815457965</v>
      </c>
    </row>
    <row r="973" spans="1:6" s="8" customFormat="1" ht="31.5" x14ac:dyDescent="0.2">
      <c r="A973" s="690"/>
      <c r="B973" s="684"/>
      <c r="C973" s="33" t="s">
        <v>193</v>
      </c>
      <c r="D973" s="24">
        <v>268593</v>
      </c>
      <c r="E973" s="24">
        <v>268592.56</v>
      </c>
      <c r="F973" s="34">
        <f t="shared" si="47"/>
        <v>0.99999836183370372</v>
      </c>
    </row>
    <row r="974" spans="1:6" s="8" customFormat="1" ht="31.5" x14ac:dyDescent="0.2">
      <c r="A974" s="690"/>
      <c r="B974" s="684"/>
      <c r="C974" s="33" t="s">
        <v>194</v>
      </c>
      <c r="D974" s="24">
        <v>629859</v>
      </c>
      <c r="E974" s="24">
        <v>628668.18000000005</v>
      </c>
      <c r="F974" s="34">
        <f t="shared" si="47"/>
        <v>0.99810938638647706</v>
      </c>
    </row>
    <row r="975" spans="1:6" s="8" customFormat="1" ht="31.5" x14ac:dyDescent="0.2">
      <c r="A975" s="691"/>
      <c r="B975" s="685"/>
      <c r="C975" s="33" t="s">
        <v>195</v>
      </c>
      <c r="D975" s="24">
        <v>65180</v>
      </c>
      <c r="E975" s="24">
        <v>64451.51</v>
      </c>
      <c r="F975" s="34">
        <f>IF(E975=0,0,$E975/$D975)</f>
        <v>0.98882341208959812</v>
      </c>
    </row>
    <row r="976" spans="1:6" s="8" customFormat="1" ht="31.5" x14ac:dyDescent="0.2">
      <c r="A976" s="690"/>
      <c r="B976" s="684"/>
      <c r="C976" s="33" t="s">
        <v>196</v>
      </c>
      <c r="D976" s="24">
        <v>600</v>
      </c>
      <c r="E976" s="24">
        <v>600</v>
      </c>
      <c r="F976" s="34">
        <f t="shared" si="47"/>
        <v>1</v>
      </c>
    </row>
    <row r="977" spans="1:6" s="8" customFormat="1" ht="31.5" x14ac:dyDescent="0.2">
      <c r="A977" s="690"/>
      <c r="B977" s="684"/>
      <c r="C977" s="33" t="s">
        <v>180</v>
      </c>
      <c r="D977" s="24">
        <f>SUM(D978:D990)</f>
        <v>413980</v>
      </c>
      <c r="E977" s="24">
        <f>SUM(E978:E990)</f>
        <v>371963.1</v>
      </c>
      <c r="F977" s="34">
        <f t="shared" si="47"/>
        <v>0.89850500024155755</v>
      </c>
    </row>
    <row r="978" spans="1:6" s="8" customFormat="1" ht="31.5" x14ac:dyDescent="0.2">
      <c r="A978" s="690"/>
      <c r="B978" s="684"/>
      <c r="C978" s="33" t="s">
        <v>197</v>
      </c>
      <c r="D978" s="24">
        <v>41818</v>
      </c>
      <c r="E978" s="24">
        <v>41814.99</v>
      </c>
      <c r="F978" s="34">
        <f t="shared" si="47"/>
        <v>0.99992802142618009</v>
      </c>
    </row>
    <row r="979" spans="1:6" s="8" customFormat="1" ht="15.75" x14ac:dyDescent="0.2">
      <c r="A979" s="690"/>
      <c r="B979" s="684"/>
      <c r="C979" s="33" t="s">
        <v>210</v>
      </c>
      <c r="D979" s="24">
        <v>95067</v>
      </c>
      <c r="E979" s="24">
        <v>58759.63</v>
      </c>
      <c r="F979" s="34">
        <f t="shared" si="47"/>
        <v>0.61808650741056304</v>
      </c>
    </row>
    <row r="980" spans="1:6" s="8" customFormat="1" ht="31.5" x14ac:dyDescent="0.2">
      <c r="A980" s="690"/>
      <c r="B980" s="684"/>
      <c r="C980" s="33" t="s">
        <v>198</v>
      </c>
      <c r="D980" s="24">
        <v>10286</v>
      </c>
      <c r="E980" s="24">
        <v>8992.39</v>
      </c>
      <c r="F980" s="34">
        <f t="shared" si="47"/>
        <v>0.87423585455959552</v>
      </c>
    </row>
    <row r="981" spans="1:6" s="8" customFormat="1" ht="31.5" x14ac:dyDescent="0.2">
      <c r="A981" s="690"/>
      <c r="B981" s="684"/>
      <c r="C981" s="33" t="s">
        <v>199</v>
      </c>
      <c r="D981" s="24">
        <v>6980</v>
      </c>
      <c r="E981" s="24">
        <v>6719</v>
      </c>
      <c r="F981" s="34">
        <f t="shared" si="47"/>
        <v>0.96260744985673352</v>
      </c>
    </row>
    <row r="982" spans="1:6" s="8" customFormat="1" ht="15.75" x14ac:dyDescent="0.2">
      <c r="A982" s="690"/>
      <c r="B982" s="684"/>
      <c r="C982" s="33" t="s">
        <v>200</v>
      </c>
      <c r="D982" s="24">
        <v>77453</v>
      </c>
      <c r="E982" s="24">
        <v>76976.649999999994</v>
      </c>
      <c r="F982" s="34">
        <f t="shared" si="47"/>
        <v>0.99384981859966681</v>
      </c>
    </row>
    <row r="983" spans="1:6" s="8" customFormat="1" ht="31.5" x14ac:dyDescent="0.2">
      <c r="A983" s="690"/>
      <c r="B983" s="684"/>
      <c r="C983" s="33" t="s">
        <v>366</v>
      </c>
      <c r="D983" s="24">
        <v>8800</v>
      </c>
      <c r="E983" s="24">
        <v>7775.4</v>
      </c>
      <c r="F983" s="34">
        <f t="shared" si="47"/>
        <v>0.88356818181818175</v>
      </c>
    </row>
    <row r="984" spans="1:6" s="8" customFormat="1" ht="47.25" x14ac:dyDescent="0.2">
      <c r="A984" s="690"/>
      <c r="B984" s="684"/>
      <c r="C984" s="33" t="s">
        <v>211</v>
      </c>
      <c r="D984" s="24">
        <v>250</v>
      </c>
      <c r="E984" s="24">
        <v>108.4</v>
      </c>
      <c r="F984" s="34">
        <f t="shared" si="47"/>
        <v>0.43360000000000004</v>
      </c>
    </row>
    <row r="985" spans="1:6" s="8" customFormat="1" ht="63" x14ac:dyDescent="0.2">
      <c r="A985" s="690"/>
      <c r="B985" s="684"/>
      <c r="C985" s="33" t="s">
        <v>201</v>
      </c>
      <c r="D985" s="24">
        <v>48510</v>
      </c>
      <c r="E985" s="24">
        <v>48510</v>
      </c>
      <c r="F985" s="34">
        <f t="shared" si="47"/>
        <v>1</v>
      </c>
    </row>
    <row r="986" spans="1:6" s="8" customFormat="1" ht="31.5" x14ac:dyDescent="0.2">
      <c r="A986" s="690"/>
      <c r="B986" s="684"/>
      <c r="C986" s="33" t="s">
        <v>202</v>
      </c>
      <c r="D986" s="24">
        <v>2000</v>
      </c>
      <c r="E986" s="24">
        <v>387</v>
      </c>
      <c r="F986" s="34">
        <f t="shared" si="47"/>
        <v>0.19350000000000001</v>
      </c>
    </row>
    <row r="987" spans="1:6" s="8" customFormat="1" ht="15.75" x14ac:dyDescent="0.2">
      <c r="A987" s="690"/>
      <c r="B987" s="684"/>
      <c r="C987" s="33" t="s">
        <v>203</v>
      </c>
      <c r="D987" s="24">
        <v>4750</v>
      </c>
      <c r="E987" s="24">
        <v>4748.5</v>
      </c>
      <c r="F987" s="34">
        <f t="shared" si="47"/>
        <v>0.99968421052631584</v>
      </c>
    </row>
    <row r="988" spans="1:6" s="8" customFormat="1" ht="31.5" x14ac:dyDescent="0.2">
      <c r="A988" s="690"/>
      <c r="B988" s="684"/>
      <c r="C988" s="33" t="s">
        <v>204</v>
      </c>
      <c r="D988" s="24">
        <v>103461</v>
      </c>
      <c r="E988" s="24">
        <v>103461</v>
      </c>
      <c r="F988" s="34">
        <f t="shared" si="47"/>
        <v>1</v>
      </c>
    </row>
    <row r="989" spans="1:6" s="8" customFormat="1" ht="47.25" x14ac:dyDescent="0.2">
      <c r="A989" s="690"/>
      <c r="B989" s="684"/>
      <c r="C989" s="33" t="s">
        <v>230</v>
      </c>
      <c r="D989" s="24">
        <v>8605</v>
      </c>
      <c r="E989" s="24">
        <v>8599.14</v>
      </c>
      <c r="F989" s="34">
        <f t="shared" si="47"/>
        <v>0.99931900058105749</v>
      </c>
    </row>
    <row r="990" spans="1:6" s="8" customFormat="1" ht="47.25" x14ac:dyDescent="0.2">
      <c r="A990" s="690"/>
      <c r="B990" s="684"/>
      <c r="C990" s="33" t="s">
        <v>206</v>
      </c>
      <c r="D990" s="24">
        <v>6000</v>
      </c>
      <c r="E990" s="24">
        <v>5111</v>
      </c>
      <c r="F990" s="34">
        <f t="shared" si="47"/>
        <v>0.85183333333333333</v>
      </c>
    </row>
    <row r="991" spans="1:6" s="8" customFormat="1" ht="15.75" x14ac:dyDescent="0.2">
      <c r="A991" s="690"/>
      <c r="B991" s="684"/>
      <c r="C991" s="33" t="s">
        <v>181</v>
      </c>
      <c r="D991" s="24">
        <v>0</v>
      </c>
      <c r="E991" s="24">
        <v>0</v>
      </c>
      <c r="F991" s="34">
        <f t="shared" si="47"/>
        <v>0</v>
      </c>
    </row>
    <row r="992" spans="1:6" s="8" customFormat="1" ht="31.5" x14ac:dyDescent="0.2">
      <c r="A992" s="690"/>
      <c r="B992" s="684"/>
      <c r="C992" s="33" t="s">
        <v>182</v>
      </c>
      <c r="D992" s="24">
        <f>D993</f>
        <v>5425</v>
      </c>
      <c r="E992" s="24">
        <f>E993</f>
        <v>5424.75</v>
      </c>
      <c r="F992" s="34">
        <f t="shared" si="47"/>
        <v>0.99995391705069125</v>
      </c>
    </row>
    <row r="993" spans="1:6" s="8" customFormat="1" ht="31.5" x14ac:dyDescent="0.2">
      <c r="A993" s="690"/>
      <c r="B993" s="684"/>
      <c r="C993" s="423" t="s">
        <v>207</v>
      </c>
      <c r="D993" s="24">
        <v>5425</v>
      </c>
      <c r="E993" s="24">
        <v>5424.75</v>
      </c>
      <c r="F993" s="34">
        <f t="shared" ref="F993:F1038" si="48">IF(E993=0,0,$E993/$D993)</f>
        <v>0.99995391705069125</v>
      </c>
    </row>
    <row r="994" spans="1:6" s="8" customFormat="1" ht="126" x14ac:dyDescent="0.2">
      <c r="A994" s="690"/>
      <c r="B994" s="684"/>
      <c r="C994" s="33" t="s">
        <v>183</v>
      </c>
      <c r="D994" s="24">
        <v>0</v>
      </c>
      <c r="E994" s="24">
        <v>0</v>
      </c>
      <c r="F994" s="34">
        <f t="shared" si="48"/>
        <v>0</v>
      </c>
    </row>
    <row r="995" spans="1:6" s="8" customFormat="1" ht="31.5" x14ac:dyDescent="0.2">
      <c r="A995" s="690"/>
      <c r="B995" s="684"/>
      <c r="C995" s="33" t="s">
        <v>184</v>
      </c>
      <c r="D995" s="24">
        <v>0</v>
      </c>
      <c r="E995" s="24">
        <v>0</v>
      </c>
      <c r="F995" s="34">
        <f t="shared" si="48"/>
        <v>0</v>
      </c>
    </row>
    <row r="996" spans="1:6" s="8" customFormat="1" ht="15.75" x14ac:dyDescent="0.2">
      <c r="A996" s="690"/>
      <c r="B996" s="684"/>
      <c r="C996" s="33" t="s">
        <v>185</v>
      </c>
      <c r="D996" s="24">
        <v>0</v>
      </c>
      <c r="E996" s="24">
        <v>0</v>
      </c>
      <c r="F996" s="34">
        <f t="shared" si="48"/>
        <v>0</v>
      </c>
    </row>
    <row r="997" spans="1:6" s="8" customFormat="1" ht="15.75" x14ac:dyDescent="0.2">
      <c r="A997" s="427"/>
      <c r="B997" s="683">
        <v>85395</v>
      </c>
      <c r="C997" s="30" t="s">
        <v>57</v>
      </c>
      <c r="D997" s="31">
        <f>D998+D1001+D1002+D1004+D1017+D1018</f>
        <v>475568.65</v>
      </c>
      <c r="E997" s="31">
        <f>E998+E1001+E1002+E1004+E1017+E1018</f>
        <v>405057.05000000005</v>
      </c>
      <c r="F997" s="32">
        <f t="shared" si="48"/>
        <v>0.8517320264908127</v>
      </c>
    </row>
    <row r="998" spans="1:6" s="8" customFormat="1" ht="31.5" x14ac:dyDescent="0.2">
      <c r="A998" s="427"/>
      <c r="B998" s="684"/>
      <c r="C998" s="33" t="s">
        <v>189</v>
      </c>
      <c r="D998" s="24">
        <f>D999+D1000</f>
        <v>0</v>
      </c>
      <c r="E998" s="24">
        <f>E999+E1000</f>
        <v>0</v>
      </c>
      <c r="F998" s="34">
        <f t="shared" si="48"/>
        <v>0</v>
      </c>
    </row>
    <row r="999" spans="1:6" s="8" customFormat="1" ht="31.5" x14ac:dyDescent="0.2">
      <c r="A999" s="427"/>
      <c r="B999" s="684"/>
      <c r="C999" s="33" t="s">
        <v>179</v>
      </c>
      <c r="D999" s="24">
        <v>0</v>
      </c>
      <c r="E999" s="24">
        <v>0</v>
      </c>
      <c r="F999" s="25">
        <f t="shared" si="48"/>
        <v>0</v>
      </c>
    </row>
    <row r="1000" spans="1:6" s="8" customFormat="1" ht="31.5" x14ac:dyDescent="0.2">
      <c r="A1000" s="427"/>
      <c r="B1000" s="684"/>
      <c r="C1000" s="33" t="s">
        <v>180</v>
      </c>
      <c r="D1000" s="24">
        <v>0</v>
      </c>
      <c r="E1000" s="24">
        <v>0</v>
      </c>
      <c r="F1000" s="25">
        <f t="shared" si="48"/>
        <v>0</v>
      </c>
    </row>
    <row r="1001" spans="1:6" s="8" customFormat="1" ht="15.75" x14ac:dyDescent="0.2">
      <c r="A1001" s="427"/>
      <c r="B1001" s="684"/>
      <c r="C1001" s="33" t="s">
        <v>181</v>
      </c>
      <c r="D1001" s="24">
        <v>0</v>
      </c>
      <c r="E1001" s="24">
        <v>0</v>
      </c>
      <c r="F1001" s="34">
        <f t="shared" si="48"/>
        <v>0</v>
      </c>
    </row>
    <row r="1002" spans="1:6" s="8" customFormat="1" ht="31.5" x14ac:dyDescent="0.2">
      <c r="A1002" s="427"/>
      <c r="B1002" s="684"/>
      <c r="C1002" s="33" t="s">
        <v>182</v>
      </c>
      <c r="D1002" s="24">
        <f>D1003</f>
        <v>45690</v>
      </c>
      <c r="E1002" s="24">
        <f>E1003</f>
        <v>45690</v>
      </c>
      <c r="F1002" s="34">
        <f t="shared" si="48"/>
        <v>1</v>
      </c>
    </row>
    <row r="1003" spans="1:6" s="8" customFormat="1" ht="15.75" x14ac:dyDescent="0.2">
      <c r="A1003" s="427"/>
      <c r="B1003" s="684"/>
      <c r="C1003" s="33" t="s">
        <v>279</v>
      </c>
      <c r="D1003" s="24">
        <v>45690</v>
      </c>
      <c r="E1003" s="24">
        <v>45690</v>
      </c>
      <c r="F1003" s="25">
        <f t="shared" si="48"/>
        <v>1</v>
      </c>
    </row>
    <row r="1004" spans="1:6" s="8" customFormat="1" ht="126" x14ac:dyDescent="0.2">
      <c r="A1004" s="427"/>
      <c r="B1004" s="684"/>
      <c r="C1004" s="33" t="s">
        <v>183</v>
      </c>
      <c r="D1004" s="24">
        <f>SUM(D1005:D1016)</f>
        <v>429878.65</v>
      </c>
      <c r="E1004" s="24">
        <f>SUM(E1005:E1016)</f>
        <v>359367.05000000005</v>
      </c>
      <c r="F1004" s="34">
        <f t="shared" si="48"/>
        <v>0.83597324500763182</v>
      </c>
    </row>
    <row r="1005" spans="1:6" s="8" customFormat="1" ht="15.75" x14ac:dyDescent="0.2">
      <c r="A1005" s="427"/>
      <c r="B1005" s="684"/>
      <c r="C1005" s="423" t="s">
        <v>476</v>
      </c>
      <c r="D1005" s="24">
        <v>57227.82</v>
      </c>
      <c r="E1005" s="24">
        <v>55575.21</v>
      </c>
      <c r="F1005" s="34">
        <f t="shared" si="48"/>
        <v>0.9711222618649461</v>
      </c>
    </row>
    <row r="1006" spans="1:6" s="8" customFormat="1" ht="15.75" x14ac:dyDescent="0.2">
      <c r="A1006" s="427"/>
      <c r="B1006" s="684"/>
      <c r="C1006" s="423" t="s">
        <v>477</v>
      </c>
      <c r="D1006" s="24">
        <v>6478.98</v>
      </c>
      <c r="E1006" s="24">
        <v>4701.59</v>
      </c>
      <c r="F1006" s="34">
        <f t="shared" si="48"/>
        <v>0.72566823790164503</v>
      </c>
    </row>
    <row r="1007" spans="1:6" s="8" customFormat="1" ht="31.5" x14ac:dyDescent="0.2">
      <c r="A1007" s="427"/>
      <c r="B1007" s="684"/>
      <c r="C1007" s="33" t="s">
        <v>232</v>
      </c>
      <c r="D1007" s="24">
        <v>70759.09</v>
      </c>
      <c r="E1007" s="24">
        <v>55113.77</v>
      </c>
      <c r="F1007" s="34">
        <f t="shared" si="48"/>
        <v>0.77889314291633771</v>
      </c>
    </row>
    <row r="1008" spans="1:6" s="8" customFormat="1" ht="31.5" x14ac:dyDescent="0.2">
      <c r="A1008" s="427"/>
      <c r="B1008" s="684"/>
      <c r="C1008" s="33" t="s">
        <v>233</v>
      </c>
      <c r="D1008" s="24">
        <v>8010.91</v>
      </c>
      <c r="E1008" s="24">
        <v>4663.53</v>
      </c>
      <c r="F1008" s="34">
        <f t="shared" si="48"/>
        <v>0.58214734655613409</v>
      </c>
    </row>
    <row r="1009" spans="1:6" s="8" customFormat="1" ht="31.5" x14ac:dyDescent="0.2">
      <c r="A1009" s="427"/>
      <c r="B1009" s="684"/>
      <c r="C1009" s="33" t="s">
        <v>234</v>
      </c>
      <c r="D1009" s="24">
        <v>28445.19</v>
      </c>
      <c r="E1009" s="24">
        <v>25285.439999999999</v>
      </c>
      <c r="F1009" s="34">
        <f t="shared" si="48"/>
        <v>0.88891795062715351</v>
      </c>
    </row>
    <row r="1010" spans="1:6" s="8" customFormat="1" ht="31.5" x14ac:dyDescent="0.2">
      <c r="A1010" s="427"/>
      <c r="B1010" s="684"/>
      <c r="C1010" s="33" t="s">
        <v>235</v>
      </c>
      <c r="D1010" s="24">
        <v>3220.39</v>
      </c>
      <c r="E1010" s="24">
        <v>2139.11</v>
      </c>
      <c r="F1010" s="34">
        <f t="shared" si="48"/>
        <v>0.66423942441753958</v>
      </c>
    </row>
    <row r="1011" spans="1:6" s="8" customFormat="1" ht="31.5" x14ac:dyDescent="0.2">
      <c r="A1011" s="427"/>
      <c r="B1011" s="684"/>
      <c r="C1011" s="33" t="s">
        <v>236</v>
      </c>
      <c r="D1011" s="24">
        <v>1733.12</v>
      </c>
      <c r="E1011" s="24">
        <v>1347.95</v>
      </c>
      <c r="F1011" s="34">
        <f t="shared" si="48"/>
        <v>0.77775918574593805</v>
      </c>
    </row>
    <row r="1012" spans="1:6" s="8" customFormat="1" ht="31.5" x14ac:dyDescent="0.2">
      <c r="A1012" s="427"/>
      <c r="B1012" s="684"/>
      <c r="C1012" s="33" t="s">
        <v>237</v>
      </c>
      <c r="D1012" s="24">
        <v>196.21</v>
      </c>
      <c r="E1012" s="24">
        <v>114.04</v>
      </c>
      <c r="F1012" s="34">
        <f t="shared" si="48"/>
        <v>0.581214005402375</v>
      </c>
    </row>
    <row r="1013" spans="1:6" s="8" customFormat="1" ht="31.5" x14ac:dyDescent="0.2">
      <c r="A1013" s="427"/>
      <c r="B1013" s="684"/>
      <c r="C1013" s="33" t="s">
        <v>271</v>
      </c>
      <c r="D1013" s="24">
        <v>227477.66</v>
      </c>
      <c r="E1013" s="24">
        <v>193067.17</v>
      </c>
      <c r="F1013" s="34">
        <f t="shared" si="48"/>
        <v>0.84873024454357415</v>
      </c>
    </row>
    <row r="1014" spans="1:6" s="8" customFormat="1" ht="31.5" x14ac:dyDescent="0.2">
      <c r="A1014" s="427"/>
      <c r="B1014" s="684"/>
      <c r="C1014" s="33" t="s">
        <v>272</v>
      </c>
      <c r="D1014" s="24">
        <v>24159.03</v>
      </c>
      <c r="E1014" s="24">
        <v>16333.23</v>
      </c>
      <c r="F1014" s="34">
        <f t="shared" si="48"/>
        <v>0.67607143167585781</v>
      </c>
    </row>
    <row r="1015" spans="1:6" s="8" customFormat="1" ht="15.75" x14ac:dyDescent="0.2">
      <c r="A1015" s="427"/>
      <c r="B1015" s="684"/>
      <c r="C1015" s="33" t="s">
        <v>273</v>
      </c>
      <c r="D1015" s="24">
        <v>1949.54</v>
      </c>
      <c r="E1015" s="24">
        <v>945.98</v>
      </c>
      <c r="F1015" s="34">
        <f t="shared" si="48"/>
        <v>0.48523241380017851</v>
      </c>
    </row>
    <row r="1016" spans="1:6" s="8" customFormat="1" ht="15.75" x14ac:dyDescent="0.2">
      <c r="A1016" s="427"/>
      <c r="B1016" s="684"/>
      <c r="C1016" s="33" t="s">
        <v>274</v>
      </c>
      <c r="D1016" s="24">
        <v>220.71</v>
      </c>
      <c r="E1016" s="24">
        <v>80.03</v>
      </c>
      <c r="F1016" s="34">
        <f t="shared" si="48"/>
        <v>0.36260251008110189</v>
      </c>
    </row>
    <row r="1017" spans="1:6" s="8" customFormat="1" ht="31.5" x14ac:dyDescent="0.2">
      <c r="A1017" s="427"/>
      <c r="B1017" s="684"/>
      <c r="C1017" s="33" t="s">
        <v>184</v>
      </c>
      <c r="D1017" s="24">
        <v>0</v>
      </c>
      <c r="E1017" s="24">
        <v>0</v>
      </c>
      <c r="F1017" s="34">
        <f t="shared" si="48"/>
        <v>0</v>
      </c>
    </row>
    <row r="1018" spans="1:6" s="8" customFormat="1" ht="15.75" x14ac:dyDescent="0.2">
      <c r="A1018" s="427"/>
      <c r="B1018" s="686"/>
      <c r="C1018" s="33" t="s">
        <v>185</v>
      </c>
      <c r="D1018" s="24">
        <v>0</v>
      </c>
      <c r="E1018" s="24">
        <v>0</v>
      </c>
      <c r="F1018" s="34">
        <f t="shared" si="48"/>
        <v>0</v>
      </c>
    </row>
    <row r="1019" spans="1:6" s="8" customFormat="1" ht="31.5" x14ac:dyDescent="0.2">
      <c r="A1019" s="692">
        <v>854</v>
      </c>
      <c r="B1019" s="27"/>
      <c r="C1019" s="27" t="s">
        <v>146</v>
      </c>
      <c r="D1019" s="28">
        <f>D1020+D1030+D1049+D1059+D1086+D1110+D1139+D1149+D1165+D1175+D1187</f>
        <v>14659800</v>
      </c>
      <c r="E1019" s="28">
        <f>E1020+E1030+E1049+E1059+E1086+E1110+E1139+E1149+E1165+E1175+E1187</f>
        <v>14659771.609999999</v>
      </c>
      <c r="F1019" s="29">
        <f t="shared" si="48"/>
        <v>0.99999806341150621</v>
      </c>
    </row>
    <row r="1020" spans="1:6" s="8" customFormat="1" ht="31.5" x14ac:dyDescent="0.2">
      <c r="A1020" s="690"/>
      <c r="B1020" s="683">
        <v>85402</v>
      </c>
      <c r="C1020" s="30" t="s">
        <v>285</v>
      </c>
      <c r="D1020" s="31">
        <f>D1021+D1024+D1026+D1027+D1028+D1029</f>
        <v>1155381</v>
      </c>
      <c r="E1020" s="31">
        <f>E1021+E1024+E1026+E1027+E1028+E1029</f>
        <v>1155381</v>
      </c>
      <c r="F1020" s="32">
        <f t="shared" si="48"/>
        <v>1</v>
      </c>
    </row>
    <row r="1021" spans="1:6" s="8" customFormat="1" ht="31.5" x14ac:dyDescent="0.2">
      <c r="A1021" s="690"/>
      <c r="B1021" s="684"/>
      <c r="C1021" s="33" t="s">
        <v>217</v>
      </c>
      <c r="D1021" s="24">
        <f>D1022+D1023</f>
        <v>0</v>
      </c>
      <c r="E1021" s="24">
        <f>E1022+E1023</f>
        <v>0</v>
      </c>
      <c r="F1021" s="34">
        <f t="shared" si="48"/>
        <v>0</v>
      </c>
    </row>
    <row r="1022" spans="1:6" s="8" customFormat="1" ht="31.5" x14ac:dyDescent="0.2">
      <c r="A1022" s="690"/>
      <c r="B1022" s="684"/>
      <c r="C1022" s="33" t="s">
        <v>218</v>
      </c>
      <c r="D1022" s="24">
        <v>0</v>
      </c>
      <c r="E1022" s="24">
        <v>0</v>
      </c>
      <c r="F1022" s="34">
        <f t="shared" si="48"/>
        <v>0</v>
      </c>
    </row>
    <row r="1023" spans="1:6" s="8" customFormat="1" ht="31.5" x14ac:dyDescent="0.2">
      <c r="A1023" s="690"/>
      <c r="B1023" s="684"/>
      <c r="C1023" s="33" t="s">
        <v>209</v>
      </c>
      <c r="D1023" s="24">
        <v>0</v>
      </c>
      <c r="E1023" s="24">
        <v>0</v>
      </c>
      <c r="F1023" s="25">
        <f t="shared" si="48"/>
        <v>0</v>
      </c>
    </row>
    <row r="1024" spans="1:6" s="8" customFormat="1" ht="15.75" x14ac:dyDescent="0.2">
      <c r="A1024" s="690"/>
      <c r="B1024" s="684"/>
      <c r="C1024" s="33" t="s">
        <v>219</v>
      </c>
      <c r="D1024" s="24">
        <f>D1025</f>
        <v>1155381</v>
      </c>
      <c r="E1024" s="24">
        <f>E1025</f>
        <v>1155381</v>
      </c>
      <c r="F1024" s="25">
        <f t="shared" si="48"/>
        <v>1</v>
      </c>
    </row>
    <row r="1025" spans="1:6" s="8" customFormat="1" ht="47.25" x14ac:dyDescent="0.2">
      <c r="A1025" s="690"/>
      <c r="B1025" s="684"/>
      <c r="C1025" s="33" t="s">
        <v>254</v>
      </c>
      <c r="D1025" s="24">
        <v>1155381</v>
      </c>
      <c r="E1025" s="24">
        <v>1155381</v>
      </c>
      <c r="F1025" s="25">
        <f t="shared" si="48"/>
        <v>1</v>
      </c>
    </row>
    <row r="1026" spans="1:6" s="8" customFormat="1" ht="31.5" x14ac:dyDescent="0.2">
      <c r="A1026" s="690"/>
      <c r="B1026" s="684"/>
      <c r="C1026" s="33" t="s">
        <v>220</v>
      </c>
      <c r="D1026" s="24">
        <v>0</v>
      </c>
      <c r="E1026" s="24">
        <v>0</v>
      </c>
      <c r="F1026" s="34">
        <f t="shared" si="48"/>
        <v>0</v>
      </c>
    </row>
    <row r="1027" spans="1:6" s="8" customFormat="1" ht="126" x14ac:dyDescent="0.2">
      <c r="A1027" s="690"/>
      <c r="B1027" s="684"/>
      <c r="C1027" s="33" t="s">
        <v>221</v>
      </c>
      <c r="D1027" s="24">
        <v>0</v>
      </c>
      <c r="E1027" s="24">
        <v>0</v>
      </c>
      <c r="F1027" s="34">
        <f t="shared" si="48"/>
        <v>0</v>
      </c>
    </row>
    <row r="1028" spans="1:6" s="8" customFormat="1" ht="31.5" x14ac:dyDescent="0.2">
      <c r="A1028" s="690"/>
      <c r="B1028" s="684"/>
      <c r="C1028" s="33" t="s">
        <v>222</v>
      </c>
      <c r="D1028" s="24">
        <v>0</v>
      </c>
      <c r="E1028" s="24">
        <v>0</v>
      </c>
      <c r="F1028" s="34">
        <f t="shared" si="48"/>
        <v>0</v>
      </c>
    </row>
    <row r="1029" spans="1:6" s="8" customFormat="1" ht="15.75" x14ac:dyDescent="0.2">
      <c r="A1029" s="690"/>
      <c r="B1029" s="686"/>
      <c r="C1029" s="33" t="s">
        <v>223</v>
      </c>
      <c r="D1029" s="24">
        <v>0</v>
      </c>
      <c r="E1029" s="24">
        <v>0</v>
      </c>
      <c r="F1029" s="34">
        <f t="shared" si="48"/>
        <v>0</v>
      </c>
    </row>
    <row r="1030" spans="1:6" s="8" customFormat="1" ht="31.5" x14ac:dyDescent="0.2">
      <c r="A1030" s="690"/>
      <c r="B1030" s="683">
        <v>85403</v>
      </c>
      <c r="C1030" s="30" t="s">
        <v>148</v>
      </c>
      <c r="D1030" s="31">
        <f>D1031+D1043+D1044+D1046+D1047+D1048</f>
        <v>1546866</v>
      </c>
      <c r="E1030" s="31">
        <f>E1031+E1043+E1044+E1046+E1047+E1048</f>
        <v>1546861.89</v>
      </c>
      <c r="F1030" s="32">
        <f t="shared" si="48"/>
        <v>0.99999734301484411</v>
      </c>
    </row>
    <row r="1031" spans="1:6" s="8" customFormat="1" ht="31.5" x14ac:dyDescent="0.2">
      <c r="A1031" s="690"/>
      <c r="B1031" s="684"/>
      <c r="C1031" s="33" t="s">
        <v>189</v>
      </c>
      <c r="D1031" s="24">
        <f>D1032+D1037</f>
        <v>1545266</v>
      </c>
      <c r="E1031" s="24">
        <f>E1032+E1037</f>
        <v>1545261.89</v>
      </c>
      <c r="F1031" s="34">
        <f t="shared" si="48"/>
        <v>0.99999734026374743</v>
      </c>
    </row>
    <row r="1032" spans="1:6" s="8" customFormat="1" ht="31.5" x14ac:dyDescent="0.2">
      <c r="A1032" s="690"/>
      <c r="B1032" s="684"/>
      <c r="C1032" s="33" t="s">
        <v>179</v>
      </c>
      <c r="D1032" s="24">
        <f>SUM(D1033:D1036)</f>
        <v>1246627</v>
      </c>
      <c r="E1032" s="24">
        <f>SUM(E1033:E1036)</f>
        <v>1246624.7</v>
      </c>
      <c r="F1032" s="34">
        <f t="shared" si="48"/>
        <v>0.99999815502151002</v>
      </c>
    </row>
    <row r="1033" spans="1:6" s="8" customFormat="1" ht="31.5" x14ac:dyDescent="0.2">
      <c r="A1033" s="690"/>
      <c r="B1033" s="684"/>
      <c r="C1033" s="33" t="s">
        <v>192</v>
      </c>
      <c r="D1033" s="24">
        <v>975745</v>
      </c>
      <c r="E1033" s="24">
        <v>975744.1</v>
      </c>
      <c r="F1033" s="34">
        <f t="shared" si="48"/>
        <v>0.99999907762786377</v>
      </c>
    </row>
    <row r="1034" spans="1:6" s="8" customFormat="1" ht="31.5" x14ac:dyDescent="0.2">
      <c r="A1034" s="690"/>
      <c r="B1034" s="684"/>
      <c r="C1034" s="33" t="s">
        <v>193</v>
      </c>
      <c r="D1034" s="24">
        <v>74327</v>
      </c>
      <c r="E1034" s="24">
        <v>74326.78</v>
      </c>
      <c r="F1034" s="34">
        <f t="shared" si="48"/>
        <v>0.9999970401065561</v>
      </c>
    </row>
    <row r="1035" spans="1:6" s="8" customFormat="1" ht="31.5" x14ac:dyDescent="0.2">
      <c r="A1035" s="690"/>
      <c r="B1035" s="684"/>
      <c r="C1035" s="33" t="s">
        <v>194</v>
      </c>
      <c r="D1035" s="24">
        <v>176754</v>
      </c>
      <c r="E1035" s="24">
        <v>176753.48</v>
      </c>
      <c r="F1035" s="34">
        <f t="shared" si="48"/>
        <v>0.99999705805809214</v>
      </c>
    </row>
    <row r="1036" spans="1:6" s="8" customFormat="1" ht="31.5" x14ac:dyDescent="0.2">
      <c r="A1036" s="690"/>
      <c r="B1036" s="684"/>
      <c r="C1036" s="33" t="s">
        <v>195</v>
      </c>
      <c r="D1036" s="24">
        <v>19801</v>
      </c>
      <c r="E1036" s="24">
        <v>19800.34</v>
      </c>
      <c r="F1036" s="34">
        <f t="shared" si="48"/>
        <v>0.9999666683500833</v>
      </c>
    </row>
    <row r="1037" spans="1:6" s="8" customFormat="1" ht="31.5" x14ac:dyDescent="0.2">
      <c r="A1037" s="690"/>
      <c r="B1037" s="684"/>
      <c r="C1037" s="33" t="s">
        <v>180</v>
      </c>
      <c r="D1037" s="24">
        <f>SUM(D1038:D1042)</f>
        <v>298639</v>
      </c>
      <c r="E1037" s="24">
        <f>SUM(E1038:E1042)</f>
        <v>298637.19</v>
      </c>
      <c r="F1037" s="34">
        <f t="shared" si="48"/>
        <v>0.99999393917070445</v>
      </c>
    </row>
    <row r="1038" spans="1:6" s="8" customFormat="1" ht="31.5" x14ac:dyDescent="0.2">
      <c r="A1038" s="690"/>
      <c r="B1038" s="684"/>
      <c r="C1038" s="33" t="s">
        <v>197</v>
      </c>
      <c r="D1038" s="24">
        <v>35988</v>
      </c>
      <c r="E1038" s="24">
        <v>35988</v>
      </c>
      <c r="F1038" s="34">
        <f t="shared" si="48"/>
        <v>1</v>
      </c>
    </row>
    <row r="1039" spans="1:6" s="8" customFormat="1" ht="31.5" x14ac:dyDescent="0.2">
      <c r="A1039" s="690"/>
      <c r="B1039" s="684"/>
      <c r="C1039" s="33" t="s">
        <v>243</v>
      </c>
      <c r="D1039" s="24">
        <v>77033</v>
      </c>
      <c r="E1039" s="24">
        <v>77032.77</v>
      </c>
      <c r="F1039" s="34">
        <v>1</v>
      </c>
    </row>
    <row r="1040" spans="1:6" s="8" customFormat="1" ht="15.75" x14ac:dyDescent="0.2">
      <c r="A1040" s="690"/>
      <c r="B1040" s="684"/>
      <c r="C1040" s="33" t="s">
        <v>210</v>
      </c>
      <c r="D1040" s="24">
        <v>101906</v>
      </c>
      <c r="E1040" s="24">
        <v>101905.21</v>
      </c>
      <c r="F1040" s="34">
        <f t="shared" ref="F1040:F1098" si="49">IF(E1040=0,0,$E1040/$D1040)</f>
        <v>0.99999224775773754</v>
      </c>
    </row>
    <row r="1041" spans="1:6" s="8" customFormat="1" ht="15.75" x14ac:dyDescent="0.2">
      <c r="A1041" s="690"/>
      <c r="B1041" s="684"/>
      <c r="C1041" s="33" t="s">
        <v>200</v>
      </c>
      <c r="D1041" s="24">
        <v>33780</v>
      </c>
      <c r="E1041" s="24">
        <v>33779.21</v>
      </c>
      <c r="F1041" s="34">
        <f t="shared" si="49"/>
        <v>0.99997661338069865</v>
      </c>
    </row>
    <row r="1042" spans="1:6" s="8" customFormat="1" ht="31.5" x14ac:dyDescent="0.2">
      <c r="A1042" s="690"/>
      <c r="B1042" s="684"/>
      <c r="C1042" s="33" t="s">
        <v>204</v>
      </c>
      <c r="D1042" s="24">
        <v>49932</v>
      </c>
      <c r="E1042" s="24">
        <v>49932</v>
      </c>
      <c r="F1042" s="34">
        <f t="shared" si="49"/>
        <v>1</v>
      </c>
    </row>
    <row r="1043" spans="1:6" s="8" customFormat="1" ht="15.75" x14ac:dyDescent="0.2">
      <c r="A1043" s="690"/>
      <c r="B1043" s="684"/>
      <c r="C1043" s="33" t="s">
        <v>181</v>
      </c>
      <c r="D1043" s="24">
        <v>0</v>
      </c>
      <c r="E1043" s="24">
        <v>0</v>
      </c>
      <c r="F1043" s="34">
        <f t="shared" si="49"/>
        <v>0</v>
      </c>
    </row>
    <row r="1044" spans="1:6" s="8" customFormat="1" ht="28.5" x14ac:dyDescent="0.2">
      <c r="A1044" s="690"/>
      <c r="B1044" s="684"/>
      <c r="C1044" s="33" t="s">
        <v>664</v>
      </c>
      <c r="D1044" s="24">
        <f>D1045</f>
        <v>1600</v>
      </c>
      <c r="E1044" s="24">
        <f>E1045</f>
        <v>1600</v>
      </c>
      <c r="F1044" s="34">
        <f t="shared" si="49"/>
        <v>1</v>
      </c>
    </row>
    <row r="1045" spans="1:6" s="8" customFormat="1" ht="31.5" x14ac:dyDescent="0.2">
      <c r="A1045" s="690"/>
      <c r="B1045" s="684"/>
      <c r="C1045" s="33" t="s">
        <v>207</v>
      </c>
      <c r="D1045" s="24">
        <v>1600</v>
      </c>
      <c r="E1045" s="24">
        <v>1600</v>
      </c>
      <c r="F1045" s="34">
        <f t="shared" si="49"/>
        <v>1</v>
      </c>
    </row>
    <row r="1046" spans="1:6" s="8" customFormat="1" ht="126" x14ac:dyDescent="0.2">
      <c r="A1046" s="690"/>
      <c r="B1046" s="684"/>
      <c r="C1046" s="33" t="s">
        <v>183</v>
      </c>
      <c r="D1046" s="24">
        <v>0</v>
      </c>
      <c r="E1046" s="24">
        <v>0</v>
      </c>
      <c r="F1046" s="34">
        <f t="shared" si="49"/>
        <v>0</v>
      </c>
    </row>
    <row r="1047" spans="1:6" s="8" customFormat="1" ht="31.5" x14ac:dyDescent="0.2">
      <c r="A1047" s="690"/>
      <c r="B1047" s="684"/>
      <c r="C1047" s="33" t="s">
        <v>184</v>
      </c>
      <c r="D1047" s="24">
        <v>0</v>
      </c>
      <c r="E1047" s="24">
        <v>0</v>
      </c>
      <c r="F1047" s="34">
        <f t="shared" si="49"/>
        <v>0</v>
      </c>
    </row>
    <row r="1048" spans="1:6" s="8" customFormat="1" ht="15.75" x14ac:dyDescent="0.2">
      <c r="A1048" s="690"/>
      <c r="B1048" s="686"/>
      <c r="C1048" s="33" t="s">
        <v>185</v>
      </c>
      <c r="D1048" s="24">
        <v>0</v>
      </c>
      <c r="E1048" s="24">
        <v>0</v>
      </c>
      <c r="F1048" s="34">
        <f t="shared" si="49"/>
        <v>0</v>
      </c>
    </row>
    <row r="1049" spans="1:6" s="8" customFormat="1" ht="31.5" x14ac:dyDescent="0.2">
      <c r="A1049" s="690"/>
      <c r="B1049" s="683">
        <v>85404</v>
      </c>
      <c r="C1049" s="30" t="s">
        <v>286</v>
      </c>
      <c r="D1049" s="31">
        <f>D1050+D1053+D1055+D1056+D1057+D1058</f>
        <v>407383</v>
      </c>
      <c r="E1049" s="31">
        <f>E1050+E1053+E1055+E1056+E1057+E1058</f>
        <v>407383</v>
      </c>
      <c r="F1049" s="32">
        <f t="shared" si="49"/>
        <v>1</v>
      </c>
    </row>
    <row r="1050" spans="1:6" s="8" customFormat="1" ht="31.5" x14ac:dyDescent="0.2">
      <c r="A1050" s="690"/>
      <c r="B1050" s="684"/>
      <c r="C1050" s="33" t="s">
        <v>189</v>
      </c>
      <c r="D1050" s="24">
        <f>D1051+D1052</f>
        <v>0</v>
      </c>
      <c r="E1050" s="24">
        <f>E1051+E1052</f>
        <v>0</v>
      </c>
      <c r="F1050" s="34">
        <f t="shared" si="49"/>
        <v>0</v>
      </c>
    </row>
    <row r="1051" spans="1:6" s="8" customFormat="1" ht="31.5" x14ac:dyDescent="0.2">
      <c r="A1051" s="690"/>
      <c r="B1051" s="684"/>
      <c r="C1051" s="33" t="s">
        <v>179</v>
      </c>
      <c r="D1051" s="24">
        <v>0</v>
      </c>
      <c r="E1051" s="24">
        <v>0</v>
      </c>
      <c r="F1051" s="34">
        <f t="shared" si="49"/>
        <v>0</v>
      </c>
    </row>
    <row r="1052" spans="1:6" s="8" customFormat="1" ht="31.5" x14ac:dyDescent="0.2">
      <c r="A1052" s="690"/>
      <c r="B1052" s="684"/>
      <c r="C1052" s="33" t="s">
        <v>180</v>
      </c>
      <c r="D1052" s="24">
        <v>0</v>
      </c>
      <c r="E1052" s="24">
        <v>0</v>
      </c>
      <c r="F1052" s="34">
        <f t="shared" si="49"/>
        <v>0</v>
      </c>
    </row>
    <row r="1053" spans="1:6" s="8" customFormat="1" ht="15.75" x14ac:dyDescent="0.2">
      <c r="A1053" s="690"/>
      <c r="B1053" s="684"/>
      <c r="C1053" s="33" t="s">
        <v>181</v>
      </c>
      <c r="D1053" s="24">
        <f>D1054</f>
        <v>407383</v>
      </c>
      <c r="E1053" s="24">
        <f>E1054</f>
        <v>407383</v>
      </c>
      <c r="F1053" s="34">
        <f t="shared" si="49"/>
        <v>1</v>
      </c>
    </row>
    <row r="1054" spans="1:6" s="8" customFormat="1" ht="47.25" x14ac:dyDescent="0.2">
      <c r="A1054" s="690"/>
      <c r="B1054" s="684"/>
      <c r="C1054" s="33" t="s">
        <v>254</v>
      </c>
      <c r="D1054" s="24">
        <v>407383</v>
      </c>
      <c r="E1054" s="24">
        <v>407383</v>
      </c>
      <c r="F1054" s="34">
        <f t="shared" si="49"/>
        <v>1</v>
      </c>
    </row>
    <row r="1055" spans="1:6" s="8" customFormat="1" ht="31.5" x14ac:dyDescent="0.2">
      <c r="A1055" s="690"/>
      <c r="B1055" s="684"/>
      <c r="C1055" s="33" t="s">
        <v>182</v>
      </c>
      <c r="D1055" s="24">
        <v>0</v>
      </c>
      <c r="E1055" s="24">
        <v>0</v>
      </c>
      <c r="F1055" s="34">
        <f t="shared" si="49"/>
        <v>0</v>
      </c>
    </row>
    <row r="1056" spans="1:6" s="8" customFormat="1" ht="126" x14ac:dyDescent="0.2">
      <c r="A1056" s="690"/>
      <c r="B1056" s="684"/>
      <c r="C1056" s="33" t="s">
        <v>183</v>
      </c>
      <c r="D1056" s="24">
        <v>0</v>
      </c>
      <c r="E1056" s="24">
        <v>0</v>
      </c>
      <c r="F1056" s="34">
        <f t="shared" si="49"/>
        <v>0</v>
      </c>
    </row>
    <row r="1057" spans="1:6" s="8" customFormat="1" ht="31.5" x14ac:dyDescent="0.2">
      <c r="A1057" s="690"/>
      <c r="B1057" s="684"/>
      <c r="C1057" s="33" t="s">
        <v>184</v>
      </c>
      <c r="D1057" s="24">
        <v>0</v>
      </c>
      <c r="E1057" s="24">
        <v>0</v>
      </c>
      <c r="F1057" s="34">
        <f t="shared" si="49"/>
        <v>0</v>
      </c>
    </row>
    <row r="1058" spans="1:6" s="8" customFormat="1" ht="15.75" x14ac:dyDescent="0.2">
      <c r="A1058" s="690"/>
      <c r="B1058" s="686"/>
      <c r="C1058" s="33" t="s">
        <v>185</v>
      </c>
      <c r="D1058" s="24">
        <v>0</v>
      </c>
      <c r="E1058" s="24">
        <v>0</v>
      </c>
      <c r="F1058" s="34">
        <f t="shared" si="49"/>
        <v>0</v>
      </c>
    </row>
    <row r="1059" spans="1:6" s="8" customFormat="1" ht="47.25" x14ac:dyDescent="0.2">
      <c r="A1059" s="690"/>
      <c r="B1059" s="683">
        <v>85406</v>
      </c>
      <c r="C1059" s="30" t="s">
        <v>287</v>
      </c>
      <c r="D1059" s="31">
        <f>D1060+D1080+D1081+D1083+D1084+D1085</f>
        <v>1989925</v>
      </c>
      <c r="E1059" s="31">
        <f>E1060+E1080+E1081+E1083+E1084+E1085</f>
        <v>1989919.28</v>
      </c>
      <c r="F1059" s="32">
        <f t="shared" si="49"/>
        <v>0.99999712551980602</v>
      </c>
    </row>
    <row r="1060" spans="1:6" s="8" customFormat="1" ht="31.5" x14ac:dyDescent="0.2">
      <c r="A1060" s="690"/>
      <c r="B1060" s="684"/>
      <c r="C1060" s="33" t="s">
        <v>189</v>
      </c>
      <c r="D1060" s="24">
        <f>D1061+D1067</f>
        <v>1987795</v>
      </c>
      <c r="E1060" s="24">
        <f>E1061+E1067</f>
        <v>1987789.28</v>
      </c>
      <c r="F1060" s="34">
        <f t="shared" si="49"/>
        <v>0.99999712243968819</v>
      </c>
    </row>
    <row r="1061" spans="1:6" s="8" customFormat="1" ht="31.5" x14ac:dyDescent="0.2">
      <c r="A1061" s="690"/>
      <c r="B1061" s="684"/>
      <c r="C1061" s="33" t="s">
        <v>179</v>
      </c>
      <c r="D1061" s="24">
        <f>SUM(D1062:D1066)</f>
        <v>1809904</v>
      </c>
      <c r="E1061" s="24">
        <f>SUM(E1062:E1066)</f>
        <v>1809902.69</v>
      </c>
      <c r="F1061" s="34">
        <f t="shared" si="49"/>
        <v>0.99999927620470475</v>
      </c>
    </row>
    <row r="1062" spans="1:6" s="8" customFormat="1" ht="31.5" x14ac:dyDescent="0.2">
      <c r="A1062" s="690"/>
      <c r="B1062" s="684"/>
      <c r="C1062" s="33" t="s">
        <v>192</v>
      </c>
      <c r="D1062" s="24">
        <v>1428437</v>
      </c>
      <c r="E1062" s="24">
        <v>1428437</v>
      </c>
      <c r="F1062" s="34">
        <f t="shared" si="49"/>
        <v>1</v>
      </c>
    </row>
    <row r="1063" spans="1:6" s="8" customFormat="1" ht="31.5" x14ac:dyDescent="0.2">
      <c r="A1063" s="690"/>
      <c r="B1063" s="684"/>
      <c r="C1063" s="33" t="s">
        <v>193</v>
      </c>
      <c r="D1063" s="24">
        <v>102199</v>
      </c>
      <c r="E1063" s="24">
        <v>102198.44</v>
      </c>
      <c r="F1063" s="34">
        <f t="shared" si="49"/>
        <v>0.99999452049432969</v>
      </c>
    </row>
    <row r="1064" spans="1:6" s="8" customFormat="1" ht="31.5" x14ac:dyDescent="0.2">
      <c r="A1064" s="690"/>
      <c r="B1064" s="684"/>
      <c r="C1064" s="33" t="s">
        <v>194</v>
      </c>
      <c r="D1064" s="24">
        <v>243730</v>
      </c>
      <c r="E1064" s="24">
        <v>243730</v>
      </c>
      <c r="F1064" s="34">
        <f t="shared" si="49"/>
        <v>1</v>
      </c>
    </row>
    <row r="1065" spans="1:6" s="8" customFormat="1" ht="31.5" x14ac:dyDescent="0.2">
      <c r="A1065" s="690"/>
      <c r="B1065" s="684"/>
      <c r="C1065" s="33" t="s">
        <v>195</v>
      </c>
      <c r="D1065" s="24">
        <v>25288</v>
      </c>
      <c r="E1065" s="24">
        <v>25287.25</v>
      </c>
      <c r="F1065" s="34">
        <f t="shared" si="49"/>
        <v>0.99997034166403032</v>
      </c>
    </row>
    <row r="1066" spans="1:6" s="8" customFormat="1" ht="31.5" x14ac:dyDescent="0.2">
      <c r="A1066" s="690"/>
      <c r="B1066" s="684"/>
      <c r="C1066" s="33" t="s">
        <v>196</v>
      </c>
      <c r="D1066" s="24">
        <v>10250</v>
      </c>
      <c r="E1066" s="24">
        <v>10250</v>
      </c>
      <c r="F1066" s="34">
        <f t="shared" si="49"/>
        <v>1</v>
      </c>
    </row>
    <row r="1067" spans="1:6" s="8" customFormat="1" ht="31.5" x14ac:dyDescent="0.2">
      <c r="A1067" s="690"/>
      <c r="B1067" s="684"/>
      <c r="C1067" s="33" t="s">
        <v>180</v>
      </c>
      <c r="D1067" s="24">
        <f>SUM(D1068:D1079)</f>
        <v>177891</v>
      </c>
      <c r="E1067" s="24">
        <f>SUM(E1068:E1079)</f>
        <v>177886.59</v>
      </c>
      <c r="F1067" s="34">
        <f t="shared" si="49"/>
        <v>0.99997520953842522</v>
      </c>
    </row>
    <row r="1068" spans="1:6" s="8" customFormat="1" ht="31.5" x14ac:dyDescent="0.2">
      <c r="A1068" s="690"/>
      <c r="B1068" s="684"/>
      <c r="C1068" s="33" t="s">
        <v>197</v>
      </c>
      <c r="D1068" s="24">
        <v>18213</v>
      </c>
      <c r="E1068" s="24">
        <v>18212.36</v>
      </c>
      <c r="F1068" s="34">
        <f t="shared" si="49"/>
        <v>0.99996486026464615</v>
      </c>
    </row>
    <row r="1069" spans="1:6" s="8" customFormat="1" ht="31.5" x14ac:dyDescent="0.2">
      <c r="A1069" s="690"/>
      <c r="B1069" s="684"/>
      <c r="C1069" s="33" t="s">
        <v>373</v>
      </c>
      <c r="D1069" s="24">
        <v>6487</v>
      </c>
      <c r="E1069" s="24">
        <v>6486.79</v>
      </c>
      <c r="F1069" s="34">
        <f t="shared" si="49"/>
        <v>0.99996762756281798</v>
      </c>
    </row>
    <row r="1070" spans="1:6" s="8" customFormat="1" ht="15.75" x14ac:dyDescent="0.2">
      <c r="A1070" s="690"/>
      <c r="B1070" s="684"/>
      <c r="C1070" s="33" t="s">
        <v>210</v>
      </c>
      <c r="D1070" s="24">
        <v>50757</v>
      </c>
      <c r="E1070" s="24">
        <v>50756.54</v>
      </c>
      <c r="F1070" s="34">
        <f t="shared" si="49"/>
        <v>0.99999093721063104</v>
      </c>
    </row>
    <row r="1071" spans="1:6" s="8" customFormat="1" ht="31.5" x14ac:dyDescent="0.2">
      <c r="A1071" s="691"/>
      <c r="B1071" s="685"/>
      <c r="C1071" s="33" t="s">
        <v>198</v>
      </c>
      <c r="D1071" s="24">
        <v>4068</v>
      </c>
      <c r="E1071" s="24">
        <v>4067.61</v>
      </c>
      <c r="F1071" s="34">
        <f>IF(E1071=0,0,$E1071/$D1071)</f>
        <v>0.9999041297935104</v>
      </c>
    </row>
    <row r="1072" spans="1:6" s="8" customFormat="1" ht="31.5" x14ac:dyDescent="0.2">
      <c r="A1072" s="690"/>
      <c r="B1072" s="684"/>
      <c r="C1072" s="33" t="s">
        <v>199</v>
      </c>
      <c r="D1072" s="24">
        <v>707</v>
      </c>
      <c r="E1072" s="24">
        <v>707</v>
      </c>
      <c r="F1072" s="34">
        <f t="shared" si="49"/>
        <v>1</v>
      </c>
    </row>
    <row r="1073" spans="1:6" s="8" customFormat="1" ht="15.75" x14ac:dyDescent="0.2">
      <c r="A1073" s="690"/>
      <c r="B1073" s="684"/>
      <c r="C1073" s="33" t="s">
        <v>200</v>
      </c>
      <c r="D1073" s="24">
        <v>12208</v>
      </c>
      <c r="E1073" s="24">
        <v>12207.34</v>
      </c>
      <c r="F1073" s="34">
        <f t="shared" si="49"/>
        <v>0.99994593709043256</v>
      </c>
    </row>
    <row r="1074" spans="1:6" s="8" customFormat="1" ht="31.5" x14ac:dyDescent="0.2">
      <c r="A1074" s="690"/>
      <c r="B1074" s="684"/>
      <c r="C1074" s="33" t="s">
        <v>366</v>
      </c>
      <c r="D1074" s="24">
        <v>4196</v>
      </c>
      <c r="E1074" s="24">
        <v>4195.09</v>
      </c>
      <c r="F1074" s="34">
        <f t="shared" si="49"/>
        <v>0.99978312678741665</v>
      </c>
    </row>
    <row r="1075" spans="1:6" s="8" customFormat="1" ht="31.5" x14ac:dyDescent="0.2">
      <c r="A1075" s="690"/>
      <c r="B1075" s="684"/>
      <c r="C1075" s="33" t="s">
        <v>202</v>
      </c>
      <c r="D1075" s="24">
        <v>2171</v>
      </c>
      <c r="E1075" s="24">
        <v>2170.6999999999998</v>
      </c>
      <c r="F1075" s="34">
        <f t="shared" si="49"/>
        <v>0.99986181483187464</v>
      </c>
    </row>
    <row r="1076" spans="1:6" s="8" customFormat="1" ht="15.75" x14ac:dyDescent="0.2">
      <c r="A1076" s="690"/>
      <c r="B1076" s="684"/>
      <c r="C1076" s="33" t="s">
        <v>203</v>
      </c>
      <c r="D1076" s="24">
        <v>464</v>
      </c>
      <c r="E1076" s="24">
        <v>464</v>
      </c>
      <c r="F1076" s="34">
        <f t="shared" si="49"/>
        <v>1</v>
      </c>
    </row>
    <row r="1077" spans="1:6" s="8" customFormat="1" ht="31.5" x14ac:dyDescent="0.2">
      <c r="A1077" s="690"/>
      <c r="B1077" s="684"/>
      <c r="C1077" s="33" t="s">
        <v>204</v>
      </c>
      <c r="D1077" s="24">
        <v>75978</v>
      </c>
      <c r="E1077" s="24">
        <v>75978</v>
      </c>
      <c r="F1077" s="34">
        <f t="shared" si="49"/>
        <v>1</v>
      </c>
    </row>
    <row r="1078" spans="1:6" s="8" customFormat="1" ht="47.25" x14ac:dyDescent="0.2">
      <c r="A1078" s="690"/>
      <c r="B1078" s="684"/>
      <c r="C1078" s="33" t="s">
        <v>230</v>
      </c>
      <c r="D1078" s="24">
        <v>1092</v>
      </c>
      <c r="E1078" s="24">
        <v>1091.1600000000001</v>
      </c>
      <c r="F1078" s="34">
        <f t="shared" si="49"/>
        <v>0.99923076923076926</v>
      </c>
    </row>
    <row r="1079" spans="1:6" s="8" customFormat="1" ht="47.25" x14ac:dyDescent="0.2">
      <c r="A1079" s="690"/>
      <c r="B1079" s="684"/>
      <c r="C1079" s="33" t="s">
        <v>206</v>
      </c>
      <c r="D1079" s="24">
        <v>1550</v>
      </c>
      <c r="E1079" s="24">
        <v>1550</v>
      </c>
      <c r="F1079" s="34">
        <f t="shared" si="49"/>
        <v>1</v>
      </c>
    </row>
    <row r="1080" spans="1:6" s="8" customFormat="1" ht="15.75" x14ac:dyDescent="0.2">
      <c r="A1080" s="690"/>
      <c r="B1080" s="684"/>
      <c r="C1080" s="33" t="s">
        <v>181</v>
      </c>
      <c r="D1080" s="24">
        <v>0</v>
      </c>
      <c r="E1080" s="24">
        <v>0</v>
      </c>
      <c r="F1080" s="34">
        <f t="shared" si="49"/>
        <v>0</v>
      </c>
    </row>
    <row r="1081" spans="1:6" s="8" customFormat="1" ht="28.5" x14ac:dyDescent="0.2">
      <c r="A1081" s="690"/>
      <c r="B1081" s="684"/>
      <c r="C1081" s="33" t="s">
        <v>664</v>
      </c>
      <c r="D1081" s="24">
        <f>D1082</f>
        <v>2130</v>
      </c>
      <c r="E1081" s="24">
        <f>E1082</f>
        <v>2130</v>
      </c>
      <c r="F1081" s="34">
        <f t="shared" si="49"/>
        <v>1</v>
      </c>
    </row>
    <row r="1082" spans="1:6" s="8" customFormat="1" ht="31.5" x14ac:dyDescent="0.2">
      <c r="A1082" s="690"/>
      <c r="B1082" s="684"/>
      <c r="C1082" s="33" t="s">
        <v>207</v>
      </c>
      <c r="D1082" s="24">
        <v>2130</v>
      </c>
      <c r="E1082" s="24">
        <v>2130</v>
      </c>
      <c r="F1082" s="34">
        <f t="shared" si="49"/>
        <v>1</v>
      </c>
    </row>
    <row r="1083" spans="1:6" s="8" customFormat="1" ht="126" x14ac:dyDescent="0.2">
      <c r="A1083" s="690"/>
      <c r="B1083" s="684"/>
      <c r="C1083" s="33" t="s">
        <v>183</v>
      </c>
      <c r="D1083" s="24">
        <v>0</v>
      </c>
      <c r="E1083" s="24">
        <v>0</v>
      </c>
      <c r="F1083" s="34">
        <f t="shared" si="49"/>
        <v>0</v>
      </c>
    </row>
    <row r="1084" spans="1:6" s="8" customFormat="1" ht="31.5" x14ac:dyDescent="0.2">
      <c r="A1084" s="690"/>
      <c r="B1084" s="684"/>
      <c r="C1084" s="33" t="s">
        <v>184</v>
      </c>
      <c r="D1084" s="24">
        <v>0</v>
      </c>
      <c r="E1084" s="24">
        <v>0</v>
      </c>
      <c r="F1084" s="34">
        <f t="shared" si="49"/>
        <v>0</v>
      </c>
    </row>
    <row r="1085" spans="1:6" s="8" customFormat="1" ht="15.75" x14ac:dyDescent="0.2">
      <c r="A1085" s="690"/>
      <c r="B1085" s="686"/>
      <c r="C1085" s="33" t="s">
        <v>185</v>
      </c>
      <c r="D1085" s="24">
        <v>0</v>
      </c>
      <c r="E1085" s="24">
        <v>0</v>
      </c>
      <c r="F1085" s="34">
        <f t="shared" si="49"/>
        <v>0</v>
      </c>
    </row>
    <row r="1086" spans="1:6" s="8" customFormat="1" ht="31.5" x14ac:dyDescent="0.2">
      <c r="A1086" s="690"/>
      <c r="B1086" s="683">
        <v>85407</v>
      </c>
      <c r="C1086" s="30" t="s">
        <v>153</v>
      </c>
      <c r="D1086" s="31">
        <f>D1087+D1104+D1105+D1107+D1108+D1109</f>
        <v>777786</v>
      </c>
      <c r="E1086" s="31">
        <f>E1087+E1105</f>
        <v>777778.01</v>
      </c>
      <c r="F1086" s="32">
        <f t="shared" si="49"/>
        <v>0.99998972725145474</v>
      </c>
    </row>
    <row r="1087" spans="1:6" s="8" customFormat="1" ht="31.5" x14ac:dyDescent="0.2">
      <c r="A1087" s="690"/>
      <c r="B1087" s="684"/>
      <c r="C1087" s="33" t="s">
        <v>189</v>
      </c>
      <c r="D1087" s="24">
        <f>D1088+D1093</f>
        <v>777567</v>
      </c>
      <c r="E1087" s="24">
        <f>E1088+E1093</f>
        <v>777559.56</v>
      </c>
      <c r="F1087" s="34">
        <f t="shared" si="49"/>
        <v>0.99999043169270307</v>
      </c>
    </row>
    <row r="1088" spans="1:6" s="8" customFormat="1" ht="31.5" x14ac:dyDescent="0.2">
      <c r="A1088" s="690"/>
      <c r="B1088" s="684"/>
      <c r="C1088" s="33" t="s">
        <v>179</v>
      </c>
      <c r="D1088" s="24">
        <f>SUM(D1089:D1092)</f>
        <v>609957</v>
      </c>
      <c r="E1088" s="24">
        <f>SUM(E1089:E1092)</f>
        <v>609954.33000000007</v>
      </c>
      <c r="F1088" s="34">
        <f t="shared" si="49"/>
        <v>0.99999562264225195</v>
      </c>
    </row>
    <row r="1089" spans="1:6" s="8" customFormat="1" ht="31.5" x14ac:dyDescent="0.2">
      <c r="A1089" s="690"/>
      <c r="B1089" s="684"/>
      <c r="C1089" s="33" t="s">
        <v>192</v>
      </c>
      <c r="D1089" s="24">
        <v>480695</v>
      </c>
      <c r="E1089" s="24">
        <v>480695</v>
      </c>
      <c r="F1089" s="34">
        <f t="shared" si="49"/>
        <v>1</v>
      </c>
    </row>
    <row r="1090" spans="1:6" s="8" customFormat="1" ht="31.5" x14ac:dyDescent="0.2">
      <c r="A1090" s="690"/>
      <c r="B1090" s="684"/>
      <c r="C1090" s="33" t="s">
        <v>193</v>
      </c>
      <c r="D1090" s="24">
        <v>36245</v>
      </c>
      <c r="E1090" s="24">
        <v>36244.17</v>
      </c>
      <c r="F1090" s="34">
        <f t="shared" si="49"/>
        <v>0.99997710028969511</v>
      </c>
    </row>
    <row r="1091" spans="1:6" s="8" customFormat="1" ht="31.5" x14ac:dyDescent="0.2">
      <c r="A1091" s="690"/>
      <c r="B1091" s="684"/>
      <c r="C1091" s="33" t="s">
        <v>194</v>
      </c>
      <c r="D1091" s="24">
        <v>86879</v>
      </c>
      <c r="E1091" s="24">
        <v>86878.12</v>
      </c>
      <c r="F1091" s="34">
        <f t="shared" si="49"/>
        <v>0.99998987096996972</v>
      </c>
    </row>
    <row r="1092" spans="1:6" s="8" customFormat="1" ht="31.5" x14ac:dyDescent="0.2">
      <c r="A1092" s="690"/>
      <c r="B1092" s="684"/>
      <c r="C1092" s="33" t="s">
        <v>195</v>
      </c>
      <c r="D1092" s="24">
        <v>6138</v>
      </c>
      <c r="E1092" s="24">
        <v>6137.04</v>
      </c>
      <c r="F1092" s="34">
        <f t="shared" si="49"/>
        <v>0.99984359726295213</v>
      </c>
    </row>
    <row r="1093" spans="1:6" s="8" customFormat="1" ht="31.5" x14ac:dyDescent="0.2">
      <c r="A1093" s="690"/>
      <c r="B1093" s="684"/>
      <c r="C1093" s="33" t="s">
        <v>180</v>
      </c>
      <c r="D1093" s="24">
        <f>SUM(D1094:D1103)</f>
        <v>167610</v>
      </c>
      <c r="E1093" s="24">
        <f>SUM(E1094:E1103)</f>
        <v>167605.23000000001</v>
      </c>
      <c r="F1093" s="34">
        <f t="shared" si="49"/>
        <v>0.99997154107750141</v>
      </c>
    </row>
    <row r="1094" spans="1:6" s="8" customFormat="1" ht="31.5" x14ac:dyDescent="0.2">
      <c r="A1094" s="690"/>
      <c r="B1094" s="684"/>
      <c r="C1094" s="33" t="s">
        <v>197</v>
      </c>
      <c r="D1094" s="24">
        <v>5000</v>
      </c>
      <c r="E1094" s="24">
        <v>4997.7700000000004</v>
      </c>
      <c r="F1094" s="34">
        <f t="shared" si="49"/>
        <v>0.99955400000000005</v>
      </c>
    </row>
    <row r="1095" spans="1:6" s="8" customFormat="1" ht="31.5" x14ac:dyDescent="0.2">
      <c r="A1095" s="690"/>
      <c r="B1095" s="684"/>
      <c r="C1095" s="33" t="s">
        <v>373</v>
      </c>
      <c r="D1095" s="24">
        <v>4000</v>
      </c>
      <c r="E1095" s="24">
        <v>3999.51</v>
      </c>
      <c r="F1095" s="34">
        <f t="shared" si="49"/>
        <v>0.99987750000000009</v>
      </c>
    </row>
    <row r="1096" spans="1:6" s="8" customFormat="1" ht="15.75" x14ac:dyDescent="0.2">
      <c r="A1096" s="690"/>
      <c r="B1096" s="684"/>
      <c r="C1096" s="33" t="s">
        <v>210</v>
      </c>
      <c r="D1096" s="24">
        <v>26416</v>
      </c>
      <c r="E1096" s="24">
        <v>26415.01</v>
      </c>
      <c r="F1096" s="34">
        <f t="shared" si="49"/>
        <v>0.99996252271350694</v>
      </c>
    </row>
    <row r="1097" spans="1:6" s="8" customFormat="1" ht="31.5" x14ac:dyDescent="0.2">
      <c r="A1097" s="690"/>
      <c r="B1097" s="684"/>
      <c r="C1097" s="33" t="s">
        <v>199</v>
      </c>
      <c r="D1097" s="24">
        <v>1008</v>
      </c>
      <c r="E1097" s="24">
        <v>1008</v>
      </c>
      <c r="F1097" s="34">
        <f t="shared" si="49"/>
        <v>1</v>
      </c>
    </row>
    <row r="1098" spans="1:6" s="8" customFormat="1" ht="15.75" x14ac:dyDescent="0.2">
      <c r="A1098" s="690"/>
      <c r="B1098" s="684"/>
      <c r="C1098" s="33" t="s">
        <v>200</v>
      </c>
      <c r="D1098" s="24">
        <v>10168</v>
      </c>
      <c r="E1098" s="24">
        <v>10167.81</v>
      </c>
      <c r="F1098" s="34">
        <f t="shared" si="49"/>
        <v>0.99998131392604239</v>
      </c>
    </row>
    <row r="1099" spans="1:6" s="8" customFormat="1" ht="31.5" x14ac:dyDescent="0.2">
      <c r="A1099" s="690"/>
      <c r="B1099" s="684"/>
      <c r="C1099" s="33" t="s">
        <v>366</v>
      </c>
      <c r="D1099" s="24">
        <v>2191</v>
      </c>
      <c r="E1099" s="24">
        <v>2190.9699999999998</v>
      </c>
      <c r="F1099" s="34">
        <f t="shared" ref="F1099:F1154" si="50">IF(E1099=0,0,$E1099/$D1099)</f>
        <v>0.99998630762209029</v>
      </c>
    </row>
    <row r="1100" spans="1:6" s="8" customFormat="1" ht="63" x14ac:dyDescent="0.2">
      <c r="A1100" s="690"/>
      <c r="B1100" s="684"/>
      <c r="C1100" s="33" t="s">
        <v>201</v>
      </c>
      <c r="D1100" s="24">
        <v>91512</v>
      </c>
      <c r="E1100" s="24">
        <v>91512</v>
      </c>
      <c r="F1100" s="34">
        <f t="shared" si="50"/>
        <v>1</v>
      </c>
    </row>
    <row r="1101" spans="1:6" s="8" customFormat="1" ht="15.75" x14ac:dyDescent="0.2">
      <c r="A1101" s="690"/>
      <c r="B1101" s="684"/>
      <c r="C1101" s="33" t="s">
        <v>203</v>
      </c>
      <c r="D1101" s="24">
        <v>1520</v>
      </c>
      <c r="E1101" s="24">
        <v>1520</v>
      </c>
      <c r="F1101" s="34">
        <f t="shared" si="50"/>
        <v>1</v>
      </c>
    </row>
    <row r="1102" spans="1:6" s="8" customFormat="1" ht="31.5" x14ac:dyDescent="0.2">
      <c r="A1102" s="690"/>
      <c r="B1102" s="684"/>
      <c r="C1102" s="33" t="s">
        <v>204</v>
      </c>
      <c r="D1102" s="24">
        <v>24703</v>
      </c>
      <c r="E1102" s="24">
        <v>24703</v>
      </c>
      <c r="F1102" s="34">
        <f t="shared" si="50"/>
        <v>1</v>
      </c>
    </row>
    <row r="1103" spans="1:6" s="8" customFormat="1" ht="47.25" x14ac:dyDescent="0.2">
      <c r="A1103" s="690"/>
      <c r="B1103" s="684"/>
      <c r="C1103" s="33" t="s">
        <v>230</v>
      </c>
      <c r="D1103" s="24">
        <v>1092</v>
      </c>
      <c r="E1103" s="24">
        <v>1091.1600000000001</v>
      </c>
      <c r="F1103" s="34">
        <f t="shared" si="50"/>
        <v>0.99923076923076926</v>
      </c>
    </row>
    <row r="1104" spans="1:6" s="8" customFormat="1" ht="15.75" x14ac:dyDescent="0.2">
      <c r="A1104" s="690"/>
      <c r="B1104" s="684"/>
      <c r="C1104" s="33" t="s">
        <v>181</v>
      </c>
      <c r="D1104" s="24">
        <v>0</v>
      </c>
      <c r="E1104" s="24">
        <v>0</v>
      </c>
      <c r="F1104" s="34">
        <f t="shared" si="50"/>
        <v>0</v>
      </c>
    </row>
    <row r="1105" spans="1:6" s="8" customFormat="1" ht="31.5" x14ac:dyDescent="0.2">
      <c r="A1105" s="690"/>
      <c r="B1105" s="684"/>
      <c r="C1105" s="33" t="s">
        <v>182</v>
      </c>
      <c r="D1105" s="24">
        <f>D1106</f>
        <v>219</v>
      </c>
      <c r="E1105" s="24">
        <f>E1106</f>
        <v>218.45</v>
      </c>
      <c r="F1105" s="34">
        <f t="shared" si="50"/>
        <v>0.99748858447488575</v>
      </c>
    </row>
    <row r="1106" spans="1:6" s="8" customFormat="1" ht="31.5" x14ac:dyDescent="0.2">
      <c r="A1106" s="690"/>
      <c r="B1106" s="684"/>
      <c r="C1106" s="33" t="s">
        <v>207</v>
      </c>
      <c r="D1106" s="24">
        <v>219</v>
      </c>
      <c r="E1106" s="24">
        <v>218.45</v>
      </c>
      <c r="F1106" s="34">
        <f t="shared" si="50"/>
        <v>0.99748858447488575</v>
      </c>
    </row>
    <row r="1107" spans="1:6" s="8" customFormat="1" ht="126" x14ac:dyDescent="0.2">
      <c r="A1107" s="690"/>
      <c r="B1107" s="684"/>
      <c r="C1107" s="33" t="s">
        <v>183</v>
      </c>
      <c r="D1107" s="24">
        <v>0</v>
      </c>
      <c r="E1107" s="24">
        <v>0</v>
      </c>
      <c r="F1107" s="34">
        <f t="shared" si="50"/>
        <v>0</v>
      </c>
    </row>
    <row r="1108" spans="1:6" s="8" customFormat="1" ht="31.5" x14ac:dyDescent="0.2">
      <c r="A1108" s="690"/>
      <c r="B1108" s="684"/>
      <c r="C1108" s="33" t="s">
        <v>184</v>
      </c>
      <c r="D1108" s="24">
        <v>0</v>
      </c>
      <c r="E1108" s="24">
        <v>0</v>
      </c>
      <c r="F1108" s="34">
        <f t="shared" si="50"/>
        <v>0</v>
      </c>
    </row>
    <row r="1109" spans="1:6" s="8" customFormat="1" ht="15.75" x14ac:dyDescent="0.2">
      <c r="A1109" s="690"/>
      <c r="B1109" s="686"/>
      <c r="C1109" s="33" t="s">
        <v>185</v>
      </c>
      <c r="D1109" s="24">
        <v>0</v>
      </c>
      <c r="E1109" s="24">
        <v>0</v>
      </c>
      <c r="F1109" s="34">
        <f t="shared" si="50"/>
        <v>0</v>
      </c>
    </row>
    <row r="1110" spans="1:6" s="8" customFormat="1" ht="15.75" x14ac:dyDescent="0.2">
      <c r="A1110" s="690"/>
      <c r="B1110" s="683">
        <v>85410</v>
      </c>
      <c r="C1110" s="30" t="s">
        <v>155</v>
      </c>
      <c r="D1110" s="31">
        <f>D1111+D1133+D1134+D1136+D1137+D1138</f>
        <v>2509563</v>
      </c>
      <c r="E1110" s="31">
        <f>E1111+E1133+E1134+E1136+E1137+E1138</f>
        <v>2509554.73</v>
      </c>
      <c r="F1110" s="32">
        <f t="shared" si="50"/>
        <v>0.99999670460554291</v>
      </c>
    </row>
    <row r="1111" spans="1:6" s="8" customFormat="1" ht="31.5" x14ac:dyDescent="0.2">
      <c r="A1111" s="690"/>
      <c r="B1111" s="684"/>
      <c r="C1111" s="33" t="s">
        <v>189</v>
      </c>
      <c r="D1111" s="24">
        <f>D1112+D1117</f>
        <v>2507913</v>
      </c>
      <c r="E1111" s="24">
        <f>E1112+E1117</f>
        <v>2507904.73</v>
      </c>
      <c r="F1111" s="34">
        <f t="shared" si="50"/>
        <v>0.99999670243744498</v>
      </c>
    </row>
    <row r="1112" spans="1:6" s="8" customFormat="1" ht="31.5" x14ac:dyDescent="0.2">
      <c r="A1112" s="690"/>
      <c r="B1112" s="684"/>
      <c r="C1112" s="33" t="s">
        <v>179</v>
      </c>
      <c r="D1112" s="24">
        <f>D1113+D1114+D1115+D1116</f>
        <v>1752713</v>
      </c>
      <c r="E1112" s="24">
        <f>SUM(E1113:E1116)</f>
        <v>1752710.41</v>
      </c>
      <c r="F1112" s="34">
        <f t="shared" si="50"/>
        <v>0.99999852229087127</v>
      </c>
    </row>
    <row r="1113" spans="1:6" s="8" customFormat="1" ht="31.5" x14ac:dyDescent="0.2">
      <c r="A1113" s="690"/>
      <c r="B1113" s="684"/>
      <c r="C1113" s="33" t="s">
        <v>192</v>
      </c>
      <c r="D1113" s="24">
        <v>1382885</v>
      </c>
      <c r="E1113" s="24">
        <v>1382884.4</v>
      </c>
      <c r="F1113" s="34">
        <f t="shared" si="50"/>
        <v>0.99999956612444263</v>
      </c>
    </row>
    <row r="1114" spans="1:6" s="8" customFormat="1" ht="31.5" x14ac:dyDescent="0.2">
      <c r="A1114" s="690"/>
      <c r="B1114" s="684"/>
      <c r="C1114" s="33" t="s">
        <v>193</v>
      </c>
      <c r="D1114" s="24">
        <v>101073</v>
      </c>
      <c r="E1114" s="24">
        <v>101072.58</v>
      </c>
      <c r="F1114" s="34">
        <f t="shared" si="50"/>
        <v>0.99999584458757529</v>
      </c>
    </row>
    <row r="1115" spans="1:6" s="8" customFormat="1" ht="31.5" x14ac:dyDescent="0.2">
      <c r="A1115" s="690"/>
      <c r="B1115" s="684"/>
      <c r="C1115" s="33" t="s">
        <v>194</v>
      </c>
      <c r="D1115" s="24">
        <v>243664</v>
      </c>
      <c r="E1115" s="24">
        <v>243663.23</v>
      </c>
      <c r="F1115" s="34">
        <f t="shared" si="50"/>
        <v>0.99999683991069677</v>
      </c>
    </row>
    <row r="1116" spans="1:6" s="8" customFormat="1" ht="31.5" x14ac:dyDescent="0.2">
      <c r="A1116" s="690"/>
      <c r="B1116" s="684"/>
      <c r="C1116" s="33" t="s">
        <v>195</v>
      </c>
      <c r="D1116" s="24">
        <v>25091</v>
      </c>
      <c r="E1116" s="24">
        <v>25090.2</v>
      </c>
      <c r="F1116" s="34">
        <f t="shared" si="50"/>
        <v>0.99996811605755054</v>
      </c>
    </row>
    <row r="1117" spans="1:6" s="8" customFormat="1" ht="31.5" x14ac:dyDescent="0.2">
      <c r="A1117" s="690"/>
      <c r="B1117" s="684"/>
      <c r="C1117" s="33" t="s">
        <v>180</v>
      </c>
      <c r="D1117" s="24">
        <f>SUM(D1118:D1132)</f>
        <v>755200</v>
      </c>
      <c r="E1117" s="24">
        <f>SUM(E1118:E1132)</f>
        <v>755194.32</v>
      </c>
      <c r="F1117" s="34">
        <f t="shared" si="50"/>
        <v>0.99999247881355924</v>
      </c>
    </row>
    <row r="1118" spans="1:6" s="8" customFormat="1" ht="31.5" x14ac:dyDescent="0.2">
      <c r="A1118" s="690"/>
      <c r="B1118" s="684"/>
      <c r="C1118" s="33" t="s">
        <v>197</v>
      </c>
      <c r="D1118" s="24">
        <v>121038</v>
      </c>
      <c r="E1118" s="24">
        <v>121037.39</v>
      </c>
      <c r="F1118" s="34">
        <f t="shared" si="50"/>
        <v>0.99999496026041412</v>
      </c>
    </row>
    <row r="1119" spans="1:6" s="8" customFormat="1" ht="31.5" x14ac:dyDescent="0.2">
      <c r="A1119" s="690"/>
      <c r="B1119" s="684"/>
      <c r="C1119" s="33" t="s">
        <v>243</v>
      </c>
      <c r="D1119" s="24">
        <v>283000</v>
      </c>
      <c r="E1119" s="24">
        <v>282999.96999999997</v>
      </c>
      <c r="F1119" s="34">
        <f t="shared" si="50"/>
        <v>0.99999989399293276</v>
      </c>
    </row>
    <row r="1120" spans="1:6" s="8" customFormat="1" ht="15.75" x14ac:dyDescent="0.2">
      <c r="A1120" s="690"/>
      <c r="B1120" s="684"/>
      <c r="C1120" s="33" t="s">
        <v>210</v>
      </c>
      <c r="D1120" s="24">
        <v>134068</v>
      </c>
      <c r="E1120" s="24">
        <v>134067.32</v>
      </c>
      <c r="F1120" s="34">
        <f t="shared" si="50"/>
        <v>0.99999492794701206</v>
      </c>
    </row>
    <row r="1121" spans="1:6" s="8" customFormat="1" ht="31.5" x14ac:dyDescent="0.2">
      <c r="A1121" s="690"/>
      <c r="B1121" s="684"/>
      <c r="C1121" s="33" t="s">
        <v>198</v>
      </c>
      <c r="D1121" s="24">
        <v>2168</v>
      </c>
      <c r="E1121" s="24">
        <v>2167.42</v>
      </c>
      <c r="F1121" s="34">
        <f t="shared" si="50"/>
        <v>0.99973247232472329</v>
      </c>
    </row>
    <row r="1122" spans="1:6" s="8" customFormat="1" ht="31.5" x14ac:dyDescent="0.2">
      <c r="A1122" s="690"/>
      <c r="B1122" s="684"/>
      <c r="C1122" s="33" t="s">
        <v>199</v>
      </c>
      <c r="D1122" s="24">
        <v>7000</v>
      </c>
      <c r="E1122" s="24">
        <v>7000</v>
      </c>
      <c r="F1122" s="34">
        <f t="shared" si="50"/>
        <v>1</v>
      </c>
    </row>
    <row r="1123" spans="1:6" s="8" customFormat="1" ht="15.75" x14ac:dyDescent="0.2">
      <c r="A1123" s="690"/>
      <c r="B1123" s="684"/>
      <c r="C1123" s="33" t="s">
        <v>200</v>
      </c>
      <c r="D1123" s="24">
        <v>65653</v>
      </c>
      <c r="E1123" s="24">
        <v>65652.88</v>
      </c>
      <c r="F1123" s="34">
        <f t="shared" si="50"/>
        <v>0.99999817220842924</v>
      </c>
    </row>
    <row r="1124" spans="1:6" s="8" customFormat="1" ht="31.5" x14ac:dyDescent="0.2">
      <c r="A1124" s="690"/>
      <c r="B1124" s="684"/>
      <c r="C1124" s="33" t="s">
        <v>366</v>
      </c>
      <c r="D1124" s="24">
        <v>5861</v>
      </c>
      <c r="E1124" s="24">
        <v>5860.03</v>
      </c>
      <c r="F1124" s="34">
        <f t="shared" si="50"/>
        <v>0.9998344992322129</v>
      </c>
    </row>
    <row r="1125" spans="1:6" s="8" customFormat="1" ht="47.25" x14ac:dyDescent="0.2">
      <c r="A1125" s="690"/>
      <c r="B1125" s="684"/>
      <c r="C1125" s="33" t="s">
        <v>211</v>
      </c>
      <c r="D1125" s="24">
        <v>236</v>
      </c>
      <c r="E1125" s="24">
        <v>235.5</v>
      </c>
      <c r="F1125" s="34">
        <f t="shared" si="50"/>
        <v>0.9978813559322034</v>
      </c>
    </row>
    <row r="1126" spans="1:6" s="8" customFormat="1" ht="31.5" x14ac:dyDescent="0.2">
      <c r="A1126" s="691"/>
      <c r="B1126" s="685"/>
      <c r="C1126" s="33" t="s">
        <v>202</v>
      </c>
      <c r="D1126" s="24">
        <v>205</v>
      </c>
      <c r="E1126" s="24">
        <v>204.5</v>
      </c>
      <c r="F1126" s="34">
        <f>IF(E1126=0,0,$E1126/$D1126)</f>
        <v>0.9975609756097561</v>
      </c>
    </row>
    <row r="1127" spans="1:6" s="8" customFormat="1" ht="15.75" x14ac:dyDescent="0.2">
      <c r="A1127" s="690"/>
      <c r="B1127" s="684"/>
      <c r="C1127" s="33" t="s">
        <v>203</v>
      </c>
      <c r="D1127" s="24">
        <v>2029</v>
      </c>
      <c r="E1127" s="24">
        <v>2029</v>
      </c>
      <c r="F1127" s="34">
        <f t="shared" si="50"/>
        <v>1</v>
      </c>
    </row>
    <row r="1128" spans="1:6" s="8" customFormat="1" ht="31.5" x14ac:dyDescent="0.2">
      <c r="A1128" s="690"/>
      <c r="B1128" s="684"/>
      <c r="C1128" s="33" t="s">
        <v>204</v>
      </c>
      <c r="D1128" s="24">
        <v>74588</v>
      </c>
      <c r="E1128" s="24">
        <v>74587.63</v>
      </c>
      <c r="F1128" s="34">
        <f t="shared" si="50"/>
        <v>0.99999503941652823</v>
      </c>
    </row>
    <row r="1129" spans="1:6" s="8" customFormat="1" ht="31.5" x14ac:dyDescent="0.2">
      <c r="A1129" s="690"/>
      <c r="B1129" s="684"/>
      <c r="C1129" s="33" t="s">
        <v>212</v>
      </c>
      <c r="D1129" s="24">
        <v>16</v>
      </c>
      <c r="E1129" s="24">
        <v>16</v>
      </c>
      <c r="F1129" s="34">
        <f t="shared" si="50"/>
        <v>1</v>
      </c>
    </row>
    <row r="1130" spans="1:6" s="8" customFormat="1" ht="31.5" x14ac:dyDescent="0.2">
      <c r="A1130" s="690"/>
      <c r="B1130" s="684"/>
      <c r="C1130" s="33" t="s">
        <v>205</v>
      </c>
      <c r="D1130" s="24">
        <v>86</v>
      </c>
      <c r="E1130" s="24">
        <v>86</v>
      </c>
      <c r="F1130" s="34">
        <f t="shared" si="50"/>
        <v>1</v>
      </c>
    </row>
    <row r="1131" spans="1:6" s="8" customFormat="1" ht="47.25" x14ac:dyDescent="0.2">
      <c r="A1131" s="690"/>
      <c r="B1131" s="684"/>
      <c r="C1131" s="33" t="s">
        <v>230</v>
      </c>
      <c r="D1131" s="24">
        <v>51047</v>
      </c>
      <c r="E1131" s="24">
        <v>51046.48</v>
      </c>
      <c r="F1131" s="34">
        <f t="shared" si="50"/>
        <v>0.99998981330930325</v>
      </c>
    </row>
    <row r="1132" spans="1:6" s="8" customFormat="1" ht="47.25" x14ac:dyDescent="0.2">
      <c r="A1132" s="690"/>
      <c r="B1132" s="684"/>
      <c r="C1132" s="33" t="s">
        <v>206</v>
      </c>
      <c r="D1132" s="24">
        <v>8205</v>
      </c>
      <c r="E1132" s="24">
        <v>8204.2000000000007</v>
      </c>
      <c r="F1132" s="34">
        <f t="shared" si="50"/>
        <v>0.99990249847653878</v>
      </c>
    </row>
    <row r="1133" spans="1:6" s="8" customFormat="1" ht="15.75" x14ac:dyDescent="0.2">
      <c r="A1133" s="690"/>
      <c r="B1133" s="684"/>
      <c r="C1133" s="33" t="s">
        <v>181</v>
      </c>
      <c r="D1133" s="24">
        <v>0</v>
      </c>
      <c r="E1133" s="24">
        <v>0</v>
      </c>
      <c r="F1133" s="34">
        <f t="shared" si="50"/>
        <v>0</v>
      </c>
    </row>
    <row r="1134" spans="1:6" s="8" customFormat="1" ht="31.5" x14ac:dyDescent="0.2">
      <c r="A1134" s="690"/>
      <c r="B1134" s="684"/>
      <c r="C1134" s="33" t="s">
        <v>182</v>
      </c>
      <c r="D1134" s="24">
        <f>D1135</f>
        <v>1650</v>
      </c>
      <c r="E1134" s="24">
        <f>E1135</f>
        <v>1650</v>
      </c>
      <c r="F1134" s="34">
        <f t="shared" si="50"/>
        <v>1</v>
      </c>
    </row>
    <row r="1135" spans="1:6" s="8" customFormat="1" ht="31.5" x14ac:dyDescent="0.2">
      <c r="A1135" s="690"/>
      <c r="B1135" s="684"/>
      <c r="C1135" s="33" t="s">
        <v>207</v>
      </c>
      <c r="D1135" s="24">
        <v>1650</v>
      </c>
      <c r="E1135" s="24">
        <v>1650</v>
      </c>
      <c r="F1135" s="34">
        <f t="shared" si="50"/>
        <v>1</v>
      </c>
    </row>
    <row r="1136" spans="1:6" s="8" customFormat="1" ht="126" x14ac:dyDescent="0.2">
      <c r="A1136" s="690"/>
      <c r="B1136" s="684"/>
      <c r="C1136" s="33" t="s">
        <v>183</v>
      </c>
      <c r="D1136" s="24">
        <v>0</v>
      </c>
      <c r="E1136" s="24">
        <v>0</v>
      </c>
      <c r="F1136" s="34">
        <f t="shared" si="50"/>
        <v>0</v>
      </c>
    </row>
    <row r="1137" spans="1:6" s="8" customFormat="1" ht="31.5" x14ac:dyDescent="0.2">
      <c r="A1137" s="690"/>
      <c r="B1137" s="684"/>
      <c r="C1137" s="33" t="s">
        <v>184</v>
      </c>
      <c r="D1137" s="24">
        <v>0</v>
      </c>
      <c r="E1137" s="24">
        <v>0</v>
      </c>
      <c r="F1137" s="34">
        <f t="shared" si="50"/>
        <v>0</v>
      </c>
    </row>
    <row r="1138" spans="1:6" s="8" customFormat="1" ht="15.75" x14ac:dyDescent="0.2">
      <c r="A1138" s="690"/>
      <c r="B1138" s="686"/>
      <c r="C1138" s="33" t="s">
        <v>185</v>
      </c>
      <c r="D1138" s="24">
        <v>0</v>
      </c>
      <c r="E1138" s="24">
        <v>0</v>
      </c>
      <c r="F1138" s="34">
        <f t="shared" si="50"/>
        <v>0</v>
      </c>
    </row>
    <row r="1139" spans="1:6" s="8" customFormat="1" ht="31.5" x14ac:dyDescent="0.2">
      <c r="A1139" s="690"/>
      <c r="B1139" s="683">
        <v>85416</v>
      </c>
      <c r="C1139" s="30" t="s">
        <v>482</v>
      </c>
      <c r="D1139" s="439">
        <f>D1140+D1143+D1144+D1146+D1147+D1148</f>
        <v>84300</v>
      </c>
      <c r="E1139" s="31">
        <f>E1140+E1143+E1144+E1146+E1147+E1148</f>
        <v>84300</v>
      </c>
      <c r="F1139" s="32">
        <f t="shared" si="50"/>
        <v>1</v>
      </c>
    </row>
    <row r="1140" spans="1:6" s="8" customFormat="1" ht="31.5" x14ac:dyDescent="0.2">
      <c r="A1140" s="690"/>
      <c r="B1140" s="684"/>
      <c r="C1140" s="423" t="s">
        <v>189</v>
      </c>
      <c r="D1140" s="440">
        <f>D1141+D1142</f>
        <v>0</v>
      </c>
      <c r="E1140" s="24">
        <f>E1141+E1142</f>
        <v>0</v>
      </c>
      <c r="F1140" s="34">
        <f t="shared" si="50"/>
        <v>0</v>
      </c>
    </row>
    <row r="1141" spans="1:6" s="8" customFormat="1" ht="31.5" x14ac:dyDescent="0.2">
      <c r="A1141" s="690"/>
      <c r="B1141" s="684"/>
      <c r="C1141" s="33" t="s">
        <v>179</v>
      </c>
      <c r="D1141" s="423">
        <v>0</v>
      </c>
      <c r="E1141" s="441">
        <v>0</v>
      </c>
      <c r="F1141" s="34">
        <f t="shared" si="50"/>
        <v>0</v>
      </c>
    </row>
    <row r="1142" spans="1:6" s="8" customFormat="1" ht="31.5" x14ac:dyDescent="0.2">
      <c r="A1142" s="690"/>
      <c r="B1142" s="684"/>
      <c r="C1142" s="33" t="s">
        <v>180</v>
      </c>
      <c r="D1142" s="24">
        <v>0</v>
      </c>
      <c r="E1142" s="440">
        <v>0</v>
      </c>
      <c r="F1142" s="34">
        <f t="shared" si="50"/>
        <v>0</v>
      </c>
    </row>
    <row r="1143" spans="1:6" s="8" customFormat="1" ht="15.75" x14ac:dyDescent="0.2">
      <c r="A1143" s="690"/>
      <c r="B1143" s="684"/>
      <c r="C1143" s="423" t="s">
        <v>181</v>
      </c>
      <c r="D1143" s="24">
        <v>0</v>
      </c>
      <c r="E1143" s="24">
        <v>0</v>
      </c>
      <c r="F1143" s="34">
        <f t="shared" si="50"/>
        <v>0</v>
      </c>
    </row>
    <row r="1144" spans="1:6" s="8" customFormat="1" ht="31.5" x14ac:dyDescent="0.2">
      <c r="A1144" s="690"/>
      <c r="B1144" s="684"/>
      <c r="C1144" s="423" t="s">
        <v>182</v>
      </c>
      <c r="D1144" s="24">
        <f>D1145</f>
        <v>84300</v>
      </c>
      <c r="E1144" s="24">
        <f>E1145</f>
        <v>84300</v>
      </c>
      <c r="F1144" s="34">
        <f t="shared" si="50"/>
        <v>1</v>
      </c>
    </row>
    <row r="1145" spans="1:6" s="8" customFormat="1" ht="15.75" x14ac:dyDescent="0.2">
      <c r="A1145" s="690"/>
      <c r="B1145" s="684"/>
      <c r="C1145" s="423" t="s">
        <v>288</v>
      </c>
      <c r="D1145" s="24">
        <v>84300</v>
      </c>
      <c r="E1145" s="24">
        <v>84300</v>
      </c>
      <c r="F1145" s="34">
        <f t="shared" si="50"/>
        <v>1</v>
      </c>
    </row>
    <row r="1146" spans="1:6" s="8" customFormat="1" ht="126" x14ac:dyDescent="0.2">
      <c r="A1146" s="690"/>
      <c r="B1146" s="684"/>
      <c r="C1146" s="33" t="s">
        <v>183</v>
      </c>
      <c r="D1146" s="24">
        <v>0</v>
      </c>
      <c r="E1146" s="24">
        <v>0</v>
      </c>
      <c r="F1146" s="34">
        <f t="shared" si="50"/>
        <v>0</v>
      </c>
    </row>
    <row r="1147" spans="1:6" s="8" customFormat="1" ht="31.5" x14ac:dyDescent="0.2">
      <c r="A1147" s="690"/>
      <c r="B1147" s="684"/>
      <c r="C1147" s="33" t="s">
        <v>184</v>
      </c>
      <c r="D1147" s="24">
        <v>0</v>
      </c>
      <c r="E1147" s="24">
        <v>0</v>
      </c>
      <c r="F1147" s="34">
        <f t="shared" si="50"/>
        <v>0</v>
      </c>
    </row>
    <row r="1148" spans="1:6" s="8" customFormat="1" ht="15.75" x14ac:dyDescent="0.2">
      <c r="A1148" s="690"/>
      <c r="B1148" s="686"/>
      <c r="C1148" s="33" t="s">
        <v>185</v>
      </c>
      <c r="D1148" s="24">
        <v>0</v>
      </c>
      <c r="E1148" s="24">
        <v>0</v>
      </c>
      <c r="F1148" s="34">
        <f t="shared" si="50"/>
        <v>0</v>
      </c>
    </row>
    <row r="1149" spans="1:6" s="8" customFormat="1" ht="31.5" x14ac:dyDescent="0.2">
      <c r="A1149" s="690"/>
      <c r="B1149" s="683">
        <v>85417</v>
      </c>
      <c r="C1149" s="30" t="s">
        <v>157</v>
      </c>
      <c r="D1149" s="31">
        <f>D1150+D1161</f>
        <v>90860</v>
      </c>
      <c r="E1149" s="31">
        <f>E1150+E1161</f>
        <v>90857.7</v>
      </c>
      <c r="F1149" s="32">
        <f t="shared" si="50"/>
        <v>0.99997468633061848</v>
      </c>
    </row>
    <row r="1150" spans="1:6" s="8" customFormat="1" ht="31.5" x14ac:dyDescent="0.2">
      <c r="A1150" s="690"/>
      <c r="B1150" s="684"/>
      <c r="C1150" s="33" t="s">
        <v>189</v>
      </c>
      <c r="D1150" s="24">
        <f>D1151+D1156</f>
        <v>90860</v>
      </c>
      <c r="E1150" s="24">
        <f>E1151+E1156</f>
        <v>90857.7</v>
      </c>
      <c r="F1150" s="34">
        <f t="shared" si="50"/>
        <v>0.99997468633061848</v>
      </c>
    </row>
    <row r="1151" spans="1:6" s="8" customFormat="1" ht="31.5" x14ac:dyDescent="0.2">
      <c r="A1151" s="690"/>
      <c r="B1151" s="684"/>
      <c r="C1151" s="33" t="s">
        <v>179</v>
      </c>
      <c r="D1151" s="24">
        <f>SUM(D1152:D1155)</f>
        <v>36327</v>
      </c>
      <c r="E1151" s="24">
        <f>SUM(E1152:E1155)</f>
        <v>36325.339999999997</v>
      </c>
      <c r="F1151" s="34">
        <f t="shared" si="50"/>
        <v>0.99995430396124085</v>
      </c>
    </row>
    <row r="1152" spans="1:6" s="8" customFormat="1" ht="31.5" x14ac:dyDescent="0.2">
      <c r="A1152" s="690"/>
      <c r="B1152" s="684"/>
      <c r="C1152" s="33" t="s">
        <v>192</v>
      </c>
      <c r="D1152" s="24">
        <v>29190</v>
      </c>
      <c r="E1152" s="24">
        <v>29189.78</v>
      </c>
      <c r="F1152" s="34">
        <f t="shared" si="50"/>
        <v>0.99999246317231927</v>
      </c>
    </row>
    <row r="1153" spans="1:6" s="8" customFormat="1" ht="31.5" x14ac:dyDescent="0.2">
      <c r="A1153" s="690"/>
      <c r="B1153" s="684"/>
      <c r="C1153" s="33" t="s">
        <v>193</v>
      </c>
      <c r="D1153" s="24">
        <v>1491</v>
      </c>
      <c r="E1153" s="24">
        <v>1490.63</v>
      </c>
      <c r="F1153" s="34">
        <f t="shared" si="50"/>
        <v>0.99975184439973175</v>
      </c>
    </row>
    <row r="1154" spans="1:6" s="8" customFormat="1" ht="31.5" x14ac:dyDescent="0.2">
      <c r="A1154" s="690"/>
      <c r="B1154" s="684"/>
      <c r="C1154" s="33" t="s">
        <v>194</v>
      </c>
      <c r="D1154" s="24">
        <v>4973</v>
      </c>
      <c r="E1154" s="24">
        <v>4972.72</v>
      </c>
      <c r="F1154" s="34">
        <f t="shared" si="50"/>
        <v>0.99994369595817423</v>
      </c>
    </row>
    <row r="1155" spans="1:6" s="8" customFormat="1" ht="31.5" x14ac:dyDescent="0.2">
      <c r="A1155" s="690"/>
      <c r="B1155" s="684"/>
      <c r="C1155" s="33" t="s">
        <v>195</v>
      </c>
      <c r="D1155" s="24">
        <v>673</v>
      </c>
      <c r="E1155" s="24">
        <v>672.21</v>
      </c>
      <c r="F1155" s="34">
        <f t="shared" ref="F1155:F1230" si="51">IF(E1155=0,0,$E1155/$D1155)</f>
        <v>0.9988261515601784</v>
      </c>
    </row>
    <row r="1156" spans="1:6" s="8" customFormat="1" ht="31.5" x14ac:dyDescent="0.2">
      <c r="A1156" s="690"/>
      <c r="B1156" s="684"/>
      <c r="C1156" s="33" t="s">
        <v>180</v>
      </c>
      <c r="D1156" s="24">
        <f>SUM(D1157:D1159)</f>
        <v>54533</v>
      </c>
      <c r="E1156" s="24">
        <f>SUM(E1157:E1159)</f>
        <v>54532.36</v>
      </c>
      <c r="F1156" s="34">
        <f t="shared" si="51"/>
        <v>0.99998826398694374</v>
      </c>
    </row>
    <row r="1157" spans="1:6" s="8" customFormat="1" ht="15.75" x14ac:dyDescent="0.2">
      <c r="A1157" s="690"/>
      <c r="B1157" s="684"/>
      <c r="C1157" s="33" t="s">
        <v>210</v>
      </c>
      <c r="D1157" s="24">
        <v>46000</v>
      </c>
      <c r="E1157" s="24">
        <v>46000</v>
      </c>
      <c r="F1157" s="34">
        <f t="shared" si="51"/>
        <v>1</v>
      </c>
    </row>
    <row r="1158" spans="1:6" s="8" customFormat="1" ht="15.75" x14ac:dyDescent="0.2">
      <c r="A1158" s="690"/>
      <c r="B1158" s="684"/>
      <c r="C1158" s="33" t="s">
        <v>200</v>
      </c>
      <c r="D1158" s="24">
        <v>6991</v>
      </c>
      <c r="E1158" s="24">
        <v>6991</v>
      </c>
      <c r="F1158" s="34">
        <f t="shared" si="51"/>
        <v>1</v>
      </c>
    </row>
    <row r="1159" spans="1:6" s="8" customFormat="1" ht="31.5" x14ac:dyDescent="0.2">
      <c r="A1159" s="690"/>
      <c r="B1159" s="684"/>
      <c r="C1159" s="33" t="s">
        <v>204</v>
      </c>
      <c r="D1159" s="24">
        <v>1542</v>
      </c>
      <c r="E1159" s="24">
        <v>1541.36</v>
      </c>
      <c r="F1159" s="34">
        <f t="shared" si="51"/>
        <v>0.99958495460440977</v>
      </c>
    </row>
    <row r="1160" spans="1:6" s="8" customFormat="1" ht="15.75" x14ac:dyDescent="0.2">
      <c r="A1160" s="690"/>
      <c r="B1160" s="684"/>
      <c r="C1160" s="33" t="s">
        <v>181</v>
      </c>
      <c r="D1160" s="24">
        <v>0</v>
      </c>
      <c r="E1160" s="24">
        <v>0</v>
      </c>
      <c r="F1160" s="34">
        <f t="shared" si="51"/>
        <v>0</v>
      </c>
    </row>
    <row r="1161" spans="1:6" s="8" customFormat="1" ht="31.5" x14ac:dyDescent="0.2">
      <c r="A1161" s="690"/>
      <c r="B1161" s="684"/>
      <c r="C1161" s="33" t="s">
        <v>182</v>
      </c>
      <c r="D1161" s="24">
        <v>0</v>
      </c>
      <c r="E1161" s="24">
        <v>0</v>
      </c>
      <c r="F1161" s="34">
        <f t="shared" si="51"/>
        <v>0</v>
      </c>
    </row>
    <row r="1162" spans="1:6" s="8" customFormat="1" ht="126" x14ac:dyDescent="0.2">
      <c r="A1162" s="690"/>
      <c r="B1162" s="684"/>
      <c r="C1162" s="33" t="s">
        <v>183</v>
      </c>
      <c r="D1162" s="24">
        <v>0</v>
      </c>
      <c r="E1162" s="24">
        <v>0</v>
      </c>
      <c r="F1162" s="34">
        <f t="shared" si="51"/>
        <v>0</v>
      </c>
    </row>
    <row r="1163" spans="1:6" s="8" customFormat="1" ht="31.5" x14ac:dyDescent="0.2">
      <c r="A1163" s="690"/>
      <c r="B1163" s="684"/>
      <c r="C1163" s="33" t="s">
        <v>184</v>
      </c>
      <c r="D1163" s="24">
        <v>0</v>
      </c>
      <c r="E1163" s="24">
        <v>0</v>
      </c>
      <c r="F1163" s="34">
        <f t="shared" si="51"/>
        <v>0</v>
      </c>
    </row>
    <row r="1164" spans="1:6" s="8" customFormat="1" ht="15.75" x14ac:dyDescent="0.2">
      <c r="A1164" s="690"/>
      <c r="B1164" s="686"/>
      <c r="C1164" s="33" t="s">
        <v>185</v>
      </c>
      <c r="D1164" s="24">
        <v>0</v>
      </c>
      <c r="E1164" s="24">
        <v>0</v>
      </c>
      <c r="F1164" s="34">
        <f t="shared" si="51"/>
        <v>0</v>
      </c>
    </row>
    <row r="1165" spans="1:6" s="8" customFormat="1" ht="31.5" x14ac:dyDescent="0.2">
      <c r="A1165" s="690"/>
      <c r="B1165" s="683">
        <v>85419</v>
      </c>
      <c r="C1165" s="30" t="s">
        <v>289</v>
      </c>
      <c r="D1165" s="31">
        <f>D1166+D1169+D1171+D1172+D1173+D1174</f>
        <v>6057911</v>
      </c>
      <c r="E1165" s="31">
        <f>E1166+E1169+E1171+E1172+E1173+E1174</f>
        <v>6057911</v>
      </c>
      <c r="F1165" s="32">
        <f t="shared" si="51"/>
        <v>1</v>
      </c>
    </row>
    <row r="1166" spans="1:6" s="8" customFormat="1" ht="31.5" x14ac:dyDescent="0.2">
      <c r="A1166" s="690"/>
      <c r="B1166" s="684"/>
      <c r="C1166" s="33" t="s">
        <v>189</v>
      </c>
      <c r="D1166" s="24">
        <f>D1167+D1168</f>
        <v>0</v>
      </c>
      <c r="E1166" s="24">
        <f>E1167+E1168</f>
        <v>0</v>
      </c>
      <c r="F1166" s="34">
        <f t="shared" si="51"/>
        <v>0</v>
      </c>
    </row>
    <row r="1167" spans="1:6" s="8" customFormat="1" ht="31.5" x14ac:dyDescent="0.2">
      <c r="A1167" s="690"/>
      <c r="B1167" s="684"/>
      <c r="C1167" s="33" t="s">
        <v>179</v>
      </c>
      <c r="D1167" s="24">
        <v>0</v>
      </c>
      <c r="E1167" s="24">
        <v>0</v>
      </c>
      <c r="F1167" s="34">
        <f t="shared" si="51"/>
        <v>0</v>
      </c>
    </row>
    <row r="1168" spans="1:6" s="8" customFormat="1" ht="31.5" x14ac:dyDescent="0.2">
      <c r="A1168" s="690"/>
      <c r="B1168" s="684"/>
      <c r="C1168" s="33" t="s">
        <v>180</v>
      </c>
      <c r="D1168" s="24">
        <v>0</v>
      </c>
      <c r="E1168" s="24">
        <v>0</v>
      </c>
      <c r="F1168" s="34">
        <f t="shared" si="51"/>
        <v>0</v>
      </c>
    </row>
    <row r="1169" spans="1:6" s="8" customFormat="1" ht="15.75" x14ac:dyDescent="0.2">
      <c r="A1169" s="690"/>
      <c r="B1169" s="684"/>
      <c r="C1169" s="33" t="s">
        <v>181</v>
      </c>
      <c r="D1169" s="24">
        <f>D1170</f>
        <v>6057911</v>
      </c>
      <c r="E1169" s="24">
        <f>E1170</f>
        <v>6057911</v>
      </c>
      <c r="F1169" s="34">
        <f t="shared" si="51"/>
        <v>1</v>
      </c>
    </row>
    <row r="1170" spans="1:6" s="8" customFormat="1" ht="47.25" x14ac:dyDescent="0.2">
      <c r="A1170" s="690"/>
      <c r="B1170" s="684"/>
      <c r="C1170" s="33" t="s">
        <v>254</v>
      </c>
      <c r="D1170" s="24">
        <v>6057911</v>
      </c>
      <c r="E1170" s="24">
        <v>6057911</v>
      </c>
      <c r="F1170" s="34">
        <f t="shared" si="51"/>
        <v>1</v>
      </c>
    </row>
    <row r="1171" spans="1:6" s="8" customFormat="1" ht="31.5" x14ac:dyDescent="0.2">
      <c r="A1171" s="690"/>
      <c r="B1171" s="684"/>
      <c r="C1171" s="33" t="s">
        <v>182</v>
      </c>
      <c r="D1171" s="24">
        <v>0</v>
      </c>
      <c r="E1171" s="24">
        <v>0</v>
      </c>
      <c r="F1171" s="34">
        <f t="shared" si="51"/>
        <v>0</v>
      </c>
    </row>
    <row r="1172" spans="1:6" s="8" customFormat="1" ht="126" x14ac:dyDescent="0.2">
      <c r="A1172" s="690"/>
      <c r="B1172" s="684"/>
      <c r="C1172" s="33" t="s">
        <v>183</v>
      </c>
      <c r="D1172" s="24">
        <v>0</v>
      </c>
      <c r="E1172" s="24">
        <v>0</v>
      </c>
      <c r="F1172" s="34">
        <f t="shared" si="51"/>
        <v>0</v>
      </c>
    </row>
    <row r="1173" spans="1:6" s="8" customFormat="1" ht="31.5" x14ac:dyDescent="0.2">
      <c r="A1173" s="690"/>
      <c r="B1173" s="684"/>
      <c r="C1173" s="33" t="s">
        <v>184</v>
      </c>
      <c r="D1173" s="24">
        <v>0</v>
      </c>
      <c r="E1173" s="24">
        <v>0</v>
      </c>
      <c r="F1173" s="34">
        <f t="shared" si="51"/>
        <v>0</v>
      </c>
    </row>
    <row r="1174" spans="1:6" s="8" customFormat="1" ht="15.75" x14ac:dyDescent="0.2">
      <c r="A1174" s="690"/>
      <c r="B1174" s="686"/>
      <c r="C1174" s="33" t="s">
        <v>185</v>
      </c>
      <c r="D1174" s="24">
        <v>0</v>
      </c>
      <c r="E1174" s="24">
        <v>0</v>
      </c>
      <c r="F1174" s="34">
        <f t="shared" si="51"/>
        <v>0</v>
      </c>
    </row>
    <row r="1175" spans="1:6" s="8" customFormat="1" ht="31.5" x14ac:dyDescent="0.2">
      <c r="A1175" s="690"/>
      <c r="B1175" s="683">
        <v>85446</v>
      </c>
      <c r="C1175" s="30" t="s">
        <v>269</v>
      </c>
      <c r="D1175" s="31">
        <f>D1176+D1182+D1183+D1184+D1185+D1186</f>
        <v>12502</v>
      </c>
      <c r="E1175" s="31">
        <f>E1176+E1182+E1183+E1184+E1185+E1186</f>
        <v>12502</v>
      </c>
      <c r="F1175" s="32">
        <f t="shared" si="51"/>
        <v>1</v>
      </c>
    </row>
    <row r="1176" spans="1:6" s="8" customFormat="1" ht="31.5" x14ac:dyDescent="0.2">
      <c r="A1176" s="690"/>
      <c r="B1176" s="684"/>
      <c r="C1176" s="33" t="s">
        <v>189</v>
      </c>
      <c r="D1176" s="24">
        <f>D1177+D1178</f>
        <v>12502</v>
      </c>
      <c r="E1176" s="24">
        <f>E1177+E1178</f>
        <v>12502</v>
      </c>
      <c r="F1176" s="34">
        <f t="shared" si="51"/>
        <v>1</v>
      </c>
    </row>
    <row r="1177" spans="1:6" s="8" customFormat="1" ht="31.5" x14ac:dyDescent="0.2">
      <c r="A1177" s="690"/>
      <c r="B1177" s="684"/>
      <c r="C1177" s="33" t="s">
        <v>179</v>
      </c>
      <c r="D1177" s="24">
        <v>0</v>
      </c>
      <c r="E1177" s="24">
        <v>0</v>
      </c>
      <c r="F1177" s="34">
        <f t="shared" si="51"/>
        <v>0</v>
      </c>
    </row>
    <row r="1178" spans="1:6" s="8" customFormat="1" ht="31.5" x14ac:dyDescent="0.2">
      <c r="A1178" s="690"/>
      <c r="B1178" s="684"/>
      <c r="C1178" s="33" t="s">
        <v>180</v>
      </c>
      <c r="D1178" s="24">
        <f>SUM(D1179:D1181)</f>
        <v>12502</v>
      </c>
      <c r="E1178" s="24">
        <f>SUM(E1179:E1181)</f>
        <v>12502</v>
      </c>
      <c r="F1178" s="34">
        <f t="shared" si="51"/>
        <v>1</v>
      </c>
    </row>
    <row r="1179" spans="1:6" s="8" customFormat="1" ht="15.75" x14ac:dyDescent="0.2">
      <c r="A1179" s="690"/>
      <c r="B1179" s="684"/>
      <c r="C1179" s="33" t="s">
        <v>200</v>
      </c>
      <c r="D1179" s="24">
        <v>2000</v>
      </c>
      <c r="E1179" s="24">
        <v>2000</v>
      </c>
      <c r="F1179" s="25">
        <f t="shared" si="51"/>
        <v>1</v>
      </c>
    </row>
    <row r="1180" spans="1:6" s="8" customFormat="1" ht="31.5" x14ac:dyDescent="0.2">
      <c r="A1180" s="690"/>
      <c r="B1180" s="684"/>
      <c r="C1180" s="33" t="s">
        <v>202</v>
      </c>
      <c r="D1180" s="24">
        <v>475</v>
      </c>
      <c r="E1180" s="24">
        <v>475</v>
      </c>
      <c r="F1180" s="25">
        <f t="shared" si="51"/>
        <v>1</v>
      </c>
    </row>
    <row r="1181" spans="1:6" s="8" customFormat="1" ht="47.25" x14ac:dyDescent="0.2">
      <c r="A1181" s="690"/>
      <c r="B1181" s="684"/>
      <c r="C1181" s="33" t="s">
        <v>206</v>
      </c>
      <c r="D1181" s="24">
        <v>10027</v>
      </c>
      <c r="E1181" s="24">
        <v>10027</v>
      </c>
      <c r="F1181" s="25">
        <f t="shared" si="51"/>
        <v>1</v>
      </c>
    </row>
    <row r="1182" spans="1:6" s="8" customFormat="1" ht="15.75" x14ac:dyDescent="0.2">
      <c r="A1182" s="690"/>
      <c r="B1182" s="684"/>
      <c r="C1182" s="33" t="s">
        <v>181</v>
      </c>
      <c r="D1182" s="24">
        <v>0</v>
      </c>
      <c r="E1182" s="24">
        <v>0</v>
      </c>
      <c r="F1182" s="34">
        <f t="shared" si="51"/>
        <v>0</v>
      </c>
    </row>
    <row r="1183" spans="1:6" s="8" customFormat="1" ht="31.5" x14ac:dyDescent="0.2">
      <c r="A1183" s="690"/>
      <c r="B1183" s="684"/>
      <c r="C1183" s="33" t="s">
        <v>182</v>
      </c>
      <c r="D1183" s="24">
        <v>0</v>
      </c>
      <c r="E1183" s="24">
        <v>0</v>
      </c>
      <c r="F1183" s="34">
        <f t="shared" si="51"/>
        <v>0</v>
      </c>
    </row>
    <row r="1184" spans="1:6" s="8" customFormat="1" ht="126" x14ac:dyDescent="0.2">
      <c r="A1184" s="690"/>
      <c r="B1184" s="684"/>
      <c r="C1184" s="33" t="s">
        <v>183</v>
      </c>
      <c r="D1184" s="24">
        <v>0</v>
      </c>
      <c r="E1184" s="24">
        <v>0</v>
      </c>
      <c r="F1184" s="34">
        <f t="shared" si="51"/>
        <v>0</v>
      </c>
    </row>
    <row r="1185" spans="1:6" s="8" customFormat="1" ht="31.5" x14ac:dyDescent="0.2">
      <c r="A1185" s="690"/>
      <c r="B1185" s="684"/>
      <c r="C1185" s="33" t="s">
        <v>184</v>
      </c>
      <c r="D1185" s="24">
        <v>0</v>
      </c>
      <c r="E1185" s="24">
        <v>0</v>
      </c>
      <c r="F1185" s="34">
        <f t="shared" si="51"/>
        <v>0</v>
      </c>
    </row>
    <row r="1186" spans="1:6" s="8" customFormat="1" ht="15.75" x14ac:dyDescent="0.2">
      <c r="A1186" s="690"/>
      <c r="B1186" s="686"/>
      <c r="C1186" s="33" t="s">
        <v>185</v>
      </c>
      <c r="D1186" s="24">
        <v>0</v>
      </c>
      <c r="E1186" s="24">
        <v>0</v>
      </c>
      <c r="F1186" s="34">
        <f t="shared" si="51"/>
        <v>0</v>
      </c>
    </row>
    <row r="1187" spans="1:6" s="8" customFormat="1" ht="15.75" x14ac:dyDescent="0.2">
      <c r="A1187" s="690"/>
      <c r="B1187" s="683">
        <v>85495</v>
      </c>
      <c r="C1187" s="30" t="s">
        <v>57</v>
      </c>
      <c r="D1187" s="31">
        <f>D1188+D1192+D1193+D1194+D1195+D1196</f>
        <v>27323</v>
      </c>
      <c r="E1187" s="31">
        <f>E1188+E1192+E1193+E1194+E1195+E1196</f>
        <v>27323</v>
      </c>
      <c r="F1187" s="32">
        <f t="shared" si="51"/>
        <v>1</v>
      </c>
    </row>
    <row r="1188" spans="1:6" s="8" customFormat="1" ht="31.5" x14ac:dyDescent="0.2">
      <c r="A1188" s="690"/>
      <c r="B1188" s="684"/>
      <c r="C1188" s="33" t="s">
        <v>189</v>
      </c>
      <c r="D1188" s="24">
        <f>D1189+D1190</f>
        <v>27323</v>
      </c>
      <c r="E1188" s="24">
        <f>E1189+E1190</f>
        <v>27323</v>
      </c>
      <c r="F1188" s="34">
        <f t="shared" si="51"/>
        <v>1</v>
      </c>
    </row>
    <row r="1189" spans="1:6" s="8" customFormat="1" ht="31.5" x14ac:dyDescent="0.2">
      <c r="A1189" s="690"/>
      <c r="B1189" s="684"/>
      <c r="C1189" s="33" t="s">
        <v>179</v>
      </c>
      <c r="D1189" s="24">
        <v>0</v>
      </c>
      <c r="E1189" s="24">
        <v>0</v>
      </c>
      <c r="F1189" s="34">
        <f t="shared" si="51"/>
        <v>0</v>
      </c>
    </row>
    <row r="1190" spans="1:6" s="8" customFormat="1" ht="31.5" x14ac:dyDescent="0.2">
      <c r="A1190" s="690"/>
      <c r="B1190" s="684"/>
      <c r="C1190" s="33" t="s">
        <v>180</v>
      </c>
      <c r="D1190" s="24">
        <f>D1191</f>
        <v>27323</v>
      </c>
      <c r="E1190" s="24">
        <f>E1191</f>
        <v>27323</v>
      </c>
      <c r="F1190" s="34">
        <f t="shared" si="51"/>
        <v>1</v>
      </c>
    </row>
    <row r="1191" spans="1:6" s="8" customFormat="1" ht="31.5" x14ac:dyDescent="0.2">
      <c r="A1191" s="690"/>
      <c r="B1191" s="684"/>
      <c r="C1191" s="33" t="s">
        <v>204</v>
      </c>
      <c r="D1191" s="24">
        <v>27323</v>
      </c>
      <c r="E1191" s="24">
        <v>27323</v>
      </c>
      <c r="F1191" s="34">
        <f t="shared" si="51"/>
        <v>1</v>
      </c>
    </row>
    <row r="1192" spans="1:6" s="8" customFormat="1" ht="15.75" x14ac:dyDescent="0.2">
      <c r="A1192" s="690"/>
      <c r="B1192" s="684"/>
      <c r="C1192" s="33" t="s">
        <v>181</v>
      </c>
      <c r="D1192" s="24">
        <v>0</v>
      </c>
      <c r="E1192" s="24">
        <v>0</v>
      </c>
      <c r="F1192" s="34">
        <f t="shared" si="51"/>
        <v>0</v>
      </c>
    </row>
    <row r="1193" spans="1:6" s="8" customFormat="1" ht="31.5" x14ac:dyDescent="0.2">
      <c r="A1193" s="690"/>
      <c r="B1193" s="684"/>
      <c r="C1193" s="33" t="s">
        <v>182</v>
      </c>
      <c r="D1193" s="24">
        <v>0</v>
      </c>
      <c r="E1193" s="24">
        <v>0</v>
      </c>
      <c r="F1193" s="34">
        <f t="shared" si="51"/>
        <v>0</v>
      </c>
    </row>
    <row r="1194" spans="1:6" s="8" customFormat="1" ht="126" x14ac:dyDescent="0.2">
      <c r="A1194" s="690"/>
      <c r="B1194" s="684"/>
      <c r="C1194" s="33" t="s">
        <v>183</v>
      </c>
      <c r="D1194" s="24">
        <v>0</v>
      </c>
      <c r="E1194" s="24">
        <v>0</v>
      </c>
      <c r="F1194" s="25">
        <f t="shared" si="51"/>
        <v>0</v>
      </c>
    </row>
    <row r="1195" spans="1:6" s="8" customFormat="1" ht="31.5" x14ac:dyDescent="0.2">
      <c r="A1195" s="690"/>
      <c r="B1195" s="684"/>
      <c r="C1195" s="33" t="s">
        <v>184</v>
      </c>
      <c r="D1195" s="24">
        <v>0</v>
      </c>
      <c r="E1195" s="24">
        <v>0</v>
      </c>
      <c r="F1195" s="25">
        <f t="shared" si="51"/>
        <v>0</v>
      </c>
    </row>
    <row r="1196" spans="1:6" s="8" customFormat="1" ht="15.75" x14ac:dyDescent="0.2">
      <c r="A1196" s="693"/>
      <c r="B1196" s="686"/>
      <c r="C1196" s="33" t="s">
        <v>185</v>
      </c>
      <c r="D1196" s="24">
        <v>0</v>
      </c>
      <c r="E1196" s="24">
        <v>0</v>
      </c>
      <c r="F1196" s="25">
        <f t="shared" si="51"/>
        <v>0</v>
      </c>
    </row>
    <row r="1197" spans="1:6" s="8" customFormat="1" ht="15.75" x14ac:dyDescent="0.2">
      <c r="A1197" s="427">
        <v>855</v>
      </c>
      <c r="B1197" s="27"/>
      <c r="C1197" s="41" t="s">
        <v>469</v>
      </c>
      <c r="D1197" s="28">
        <f>D1198+D1212+D1233</f>
        <v>7089382.0899999999</v>
      </c>
      <c r="E1197" s="28">
        <f>E1198+E1212+E1233</f>
        <v>5127688.82</v>
      </c>
      <c r="F1197" s="29">
        <f t="shared" si="51"/>
        <v>0.72329136092592805</v>
      </c>
    </row>
    <row r="1198" spans="1:6" s="8" customFormat="1" ht="15.75" x14ac:dyDescent="0.2">
      <c r="A1198" s="427"/>
      <c r="B1198" s="683">
        <v>85504</v>
      </c>
      <c r="C1198" s="30" t="s">
        <v>550</v>
      </c>
      <c r="D1198" s="31">
        <f>D1199+D1206+D1207+D1209+D1210+D1211</f>
        <v>35960</v>
      </c>
      <c r="E1198" s="31">
        <f>E1199+E1206+E1207+E1209+E1210+E1211</f>
        <v>35643.86</v>
      </c>
      <c r="F1198" s="32">
        <f t="shared" ref="F1198:F1211" si="52">IF(E1198=0,0,$E1198/$D1198)</f>
        <v>0.99120856507230259</v>
      </c>
    </row>
    <row r="1199" spans="1:6" s="8" customFormat="1" ht="31.5" x14ac:dyDescent="0.2">
      <c r="A1199" s="427"/>
      <c r="B1199" s="684"/>
      <c r="C1199" s="33" t="s">
        <v>189</v>
      </c>
      <c r="D1199" s="24">
        <f>D1200+D1204</f>
        <v>1160</v>
      </c>
      <c r="E1199" s="24">
        <f>E1200+E1204</f>
        <v>1143.8599999999999</v>
      </c>
      <c r="F1199" s="34">
        <f t="shared" si="52"/>
        <v>0.98608620689655169</v>
      </c>
    </row>
    <row r="1200" spans="1:6" s="8" customFormat="1" ht="31.5" x14ac:dyDescent="0.2">
      <c r="A1200" s="427"/>
      <c r="B1200" s="684"/>
      <c r="C1200" s="33" t="s">
        <v>179</v>
      </c>
      <c r="D1200" s="24">
        <f>SUM(D1201:D1203)</f>
        <v>940</v>
      </c>
      <c r="E1200" s="24">
        <f>SUM(E1201:E1203)</f>
        <v>923.8599999999999</v>
      </c>
      <c r="F1200" s="25">
        <f t="shared" si="52"/>
        <v>0.98282978723404246</v>
      </c>
    </row>
    <row r="1201" spans="1:6" s="8" customFormat="1" ht="31.5" x14ac:dyDescent="0.2">
      <c r="A1201" s="427"/>
      <c r="B1201" s="684"/>
      <c r="C1201" s="33" t="s">
        <v>192</v>
      </c>
      <c r="D1201" s="24">
        <v>780</v>
      </c>
      <c r="E1201" s="24">
        <v>780</v>
      </c>
      <c r="F1201" s="25">
        <f t="shared" si="52"/>
        <v>1</v>
      </c>
    </row>
    <row r="1202" spans="1:6" s="8" customFormat="1" ht="31.5" x14ac:dyDescent="0.2">
      <c r="A1202" s="427"/>
      <c r="B1202" s="684"/>
      <c r="C1202" s="33" t="s">
        <v>194</v>
      </c>
      <c r="D1202" s="24">
        <v>148</v>
      </c>
      <c r="E1202" s="24">
        <v>134.30000000000001</v>
      </c>
      <c r="F1202" s="34">
        <f t="shared" si="52"/>
        <v>0.90743243243243255</v>
      </c>
    </row>
    <row r="1203" spans="1:6" s="8" customFormat="1" ht="31.5" x14ac:dyDescent="0.2">
      <c r="A1203" s="427"/>
      <c r="B1203" s="684"/>
      <c r="C1203" s="33" t="s">
        <v>195</v>
      </c>
      <c r="D1203" s="24">
        <v>12</v>
      </c>
      <c r="E1203" s="24">
        <v>9.56</v>
      </c>
      <c r="F1203" s="34">
        <f t="shared" si="52"/>
        <v>0.79666666666666675</v>
      </c>
    </row>
    <row r="1204" spans="1:6" s="8" customFormat="1" ht="31.5" x14ac:dyDescent="0.2">
      <c r="A1204" s="427"/>
      <c r="B1204" s="684"/>
      <c r="C1204" s="33" t="s">
        <v>180</v>
      </c>
      <c r="D1204" s="24">
        <f>SUM(D1205:D1205)</f>
        <v>220</v>
      </c>
      <c r="E1204" s="24">
        <f>SUM(E1205:E1205)</f>
        <v>220</v>
      </c>
      <c r="F1204" s="34">
        <f t="shared" si="52"/>
        <v>1</v>
      </c>
    </row>
    <row r="1205" spans="1:6" s="8" customFormat="1" ht="31.5" x14ac:dyDescent="0.2">
      <c r="A1205" s="427"/>
      <c r="B1205" s="684"/>
      <c r="C1205" s="33" t="s">
        <v>197</v>
      </c>
      <c r="D1205" s="24">
        <v>220</v>
      </c>
      <c r="E1205" s="24">
        <v>220</v>
      </c>
      <c r="F1205" s="34">
        <f t="shared" si="52"/>
        <v>1</v>
      </c>
    </row>
    <row r="1206" spans="1:6" s="8" customFormat="1" ht="15.75" x14ac:dyDescent="0.2">
      <c r="A1206" s="427"/>
      <c r="B1206" s="684"/>
      <c r="C1206" s="33" t="s">
        <v>181</v>
      </c>
      <c r="D1206" s="24">
        <v>0</v>
      </c>
      <c r="E1206" s="24">
        <v>0</v>
      </c>
      <c r="F1206" s="34">
        <f t="shared" si="52"/>
        <v>0</v>
      </c>
    </row>
    <row r="1207" spans="1:6" s="8" customFormat="1" ht="31.5" x14ac:dyDescent="0.2">
      <c r="A1207" s="427"/>
      <c r="B1207" s="684"/>
      <c r="C1207" s="33" t="s">
        <v>182</v>
      </c>
      <c r="D1207" s="24">
        <f>D1208</f>
        <v>34800</v>
      </c>
      <c r="E1207" s="24">
        <f>E1208</f>
        <v>34500</v>
      </c>
      <c r="F1207" s="34">
        <f t="shared" si="52"/>
        <v>0.99137931034482762</v>
      </c>
    </row>
    <row r="1208" spans="1:6" s="8" customFormat="1" ht="15.75" x14ac:dyDescent="0.2">
      <c r="A1208" s="427"/>
      <c r="B1208" s="684"/>
      <c r="C1208" s="33" t="s">
        <v>279</v>
      </c>
      <c r="D1208" s="24">
        <v>34800</v>
      </c>
      <c r="E1208" s="24">
        <v>34500</v>
      </c>
      <c r="F1208" s="34">
        <f t="shared" si="52"/>
        <v>0.99137931034482762</v>
      </c>
    </row>
    <row r="1209" spans="1:6" s="8" customFormat="1" ht="126" x14ac:dyDescent="0.2">
      <c r="A1209" s="427"/>
      <c r="B1209" s="684"/>
      <c r="C1209" s="33" t="s">
        <v>183</v>
      </c>
      <c r="D1209" s="24">
        <v>0</v>
      </c>
      <c r="E1209" s="24">
        <v>0</v>
      </c>
      <c r="F1209" s="34">
        <f t="shared" si="52"/>
        <v>0</v>
      </c>
    </row>
    <row r="1210" spans="1:6" s="8" customFormat="1" ht="31.5" x14ac:dyDescent="0.2">
      <c r="A1210" s="427"/>
      <c r="B1210" s="684"/>
      <c r="C1210" s="33" t="s">
        <v>184</v>
      </c>
      <c r="D1210" s="24">
        <v>0</v>
      </c>
      <c r="E1210" s="24">
        <v>0</v>
      </c>
      <c r="F1210" s="34">
        <f t="shared" si="52"/>
        <v>0</v>
      </c>
    </row>
    <row r="1211" spans="1:6" s="8" customFormat="1" ht="15.75" x14ac:dyDescent="0.2">
      <c r="A1211" s="427"/>
      <c r="B1211" s="686"/>
      <c r="C1211" s="33" t="s">
        <v>185</v>
      </c>
      <c r="D1211" s="24">
        <v>0</v>
      </c>
      <c r="E1211" s="24">
        <v>0</v>
      </c>
      <c r="F1211" s="34">
        <f t="shared" si="52"/>
        <v>0</v>
      </c>
    </row>
    <row r="1212" spans="1:6" s="8" customFormat="1" ht="15.75" x14ac:dyDescent="0.2">
      <c r="A1212" s="427"/>
      <c r="B1212" s="683">
        <v>85508</v>
      </c>
      <c r="C1212" s="30" t="s">
        <v>126</v>
      </c>
      <c r="D1212" s="31">
        <f>D1213+D1225+D1228+D1230+D1231+D1232</f>
        <v>4429716.09</v>
      </c>
      <c r="E1212" s="31">
        <f>E1213+E1225+E1228+E1230+E1231+E1232</f>
        <v>2793778.22</v>
      </c>
      <c r="F1212" s="32">
        <f t="shared" si="51"/>
        <v>0.63069013075282676</v>
      </c>
    </row>
    <row r="1213" spans="1:6" s="8" customFormat="1" ht="31.5" x14ac:dyDescent="0.2">
      <c r="A1213" s="427"/>
      <c r="B1213" s="684"/>
      <c r="C1213" s="33" t="s">
        <v>189</v>
      </c>
      <c r="D1213" s="24">
        <f>D1214+D1220</f>
        <v>755995</v>
      </c>
      <c r="E1213" s="24">
        <f>E1214+E1220</f>
        <v>436697.51000000007</v>
      </c>
      <c r="F1213" s="34">
        <f t="shared" si="51"/>
        <v>0.57764602940495646</v>
      </c>
    </row>
    <row r="1214" spans="1:6" s="8" customFormat="1" ht="31.5" x14ac:dyDescent="0.2">
      <c r="A1214" s="427"/>
      <c r="B1214" s="684"/>
      <c r="C1214" s="33" t="s">
        <v>179</v>
      </c>
      <c r="D1214" s="24">
        <f>SUM(D1215:D1219)</f>
        <v>718675</v>
      </c>
      <c r="E1214" s="24">
        <f>SUM(E1215:E1219)</f>
        <v>414982.17000000004</v>
      </c>
      <c r="F1214" s="25">
        <f t="shared" si="51"/>
        <v>0.57742675061745574</v>
      </c>
    </row>
    <row r="1215" spans="1:6" s="8" customFormat="1" ht="31.5" x14ac:dyDescent="0.2">
      <c r="A1215" s="427"/>
      <c r="B1215" s="684"/>
      <c r="C1215" s="33" t="s">
        <v>192</v>
      </c>
      <c r="D1215" s="24">
        <v>337261</v>
      </c>
      <c r="E1215" s="24">
        <v>160372.69</v>
      </c>
      <c r="F1215" s="25">
        <f t="shared" si="51"/>
        <v>0.47551507586112834</v>
      </c>
    </row>
    <row r="1216" spans="1:6" s="8" customFormat="1" ht="31.5" x14ac:dyDescent="0.2">
      <c r="A1216" s="427"/>
      <c r="B1216" s="684"/>
      <c r="C1216" s="33" t="s">
        <v>193</v>
      </c>
      <c r="D1216" s="24">
        <v>13600</v>
      </c>
      <c r="E1216" s="24">
        <v>11628.07</v>
      </c>
      <c r="F1216" s="25">
        <f t="shared" si="51"/>
        <v>0.85500514705882347</v>
      </c>
    </row>
    <row r="1217" spans="1:6" s="8" customFormat="1" ht="31.5" x14ac:dyDescent="0.2">
      <c r="A1217" s="427"/>
      <c r="B1217" s="684"/>
      <c r="C1217" s="33" t="s">
        <v>194</v>
      </c>
      <c r="D1217" s="24">
        <v>91080</v>
      </c>
      <c r="E1217" s="24">
        <v>58321.74</v>
      </c>
      <c r="F1217" s="34">
        <f t="shared" si="51"/>
        <v>0.64033530961791829</v>
      </c>
    </row>
    <row r="1218" spans="1:6" s="8" customFormat="1" ht="31.5" x14ac:dyDescent="0.2">
      <c r="A1218" s="427"/>
      <c r="B1218" s="684"/>
      <c r="C1218" s="33" t="s">
        <v>195</v>
      </c>
      <c r="D1218" s="24">
        <v>12734</v>
      </c>
      <c r="E1218" s="24">
        <v>7972.92</v>
      </c>
      <c r="F1218" s="34">
        <f t="shared" si="51"/>
        <v>0.6261127689649757</v>
      </c>
    </row>
    <row r="1219" spans="1:6" s="8" customFormat="1" ht="31.5" x14ac:dyDescent="0.2">
      <c r="A1219" s="427"/>
      <c r="B1219" s="684"/>
      <c r="C1219" s="33" t="s">
        <v>196</v>
      </c>
      <c r="D1219" s="24">
        <v>264000</v>
      </c>
      <c r="E1219" s="24">
        <v>176686.75</v>
      </c>
      <c r="F1219" s="34">
        <f t="shared" si="51"/>
        <v>0.6692679924242424</v>
      </c>
    </row>
    <row r="1220" spans="1:6" s="8" customFormat="1" ht="31.5" x14ac:dyDescent="0.2">
      <c r="A1220" s="427"/>
      <c r="B1220" s="684"/>
      <c r="C1220" s="33" t="s">
        <v>180</v>
      </c>
      <c r="D1220" s="24">
        <f>SUM(D1221:D1224)</f>
        <v>37320</v>
      </c>
      <c r="E1220" s="24">
        <f>SUM(E1221:E1224)</f>
        <v>21715.34</v>
      </c>
      <c r="F1220" s="34">
        <f t="shared" si="51"/>
        <v>0.581868703108253</v>
      </c>
    </row>
    <row r="1221" spans="1:6" s="8" customFormat="1" ht="31.5" x14ac:dyDescent="0.2">
      <c r="A1221" s="427"/>
      <c r="B1221" s="684"/>
      <c r="C1221" s="33" t="s">
        <v>197</v>
      </c>
      <c r="D1221" s="24">
        <v>10000</v>
      </c>
      <c r="E1221" s="24">
        <v>7286.7</v>
      </c>
      <c r="F1221" s="34">
        <f t="shared" si="51"/>
        <v>0.72866999999999993</v>
      </c>
    </row>
    <row r="1222" spans="1:6" s="8" customFormat="1" ht="15.75" x14ac:dyDescent="0.2">
      <c r="A1222" s="427"/>
      <c r="B1222" s="684"/>
      <c r="C1222" s="33" t="s">
        <v>200</v>
      </c>
      <c r="D1222" s="24">
        <v>15000</v>
      </c>
      <c r="E1222" s="24">
        <v>7208.64</v>
      </c>
      <c r="F1222" s="25">
        <f t="shared" si="51"/>
        <v>0.480576</v>
      </c>
    </row>
    <row r="1223" spans="1:6" s="8" customFormat="1" ht="31.5" x14ac:dyDescent="0.2">
      <c r="A1223" s="427"/>
      <c r="B1223" s="684"/>
      <c r="C1223" s="33" t="s">
        <v>204</v>
      </c>
      <c r="D1223" s="24">
        <v>6320</v>
      </c>
      <c r="E1223" s="24">
        <v>6320</v>
      </c>
      <c r="F1223" s="25">
        <f t="shared" si="51"/>
        <v>1</v>
      </c>
    </row>
    <row r="1224" spans="1:6" s="8" customFormat="1" ht="47.25" x14ac:dyDescent="0.2">
      <c r="A1224" s="427"/>
      <c r="B1224" s="684"/>
      <c r="C1224" s="33" t="s">
        <v>206</v>
      </c>
      <c r="D1224" s="24">
        <v>6000</v>
      </c>
      <c r="E1224" s="24">
        <v>900</v>
      </c>
      <c r="F1224" s="34">
        <f t="shared" si="51"/>
        <v>0.15</v>
      </c>
    </row>
    <row r="1225" spans="1:6" s="8" customFormat="1" ht="15.75" x14ac:dyDescent="0.2">
      <c r="A1225" s="427"/>
      <c r="B1225" s="684"/>
      <c r="C1225" s="33" t="s">
        <v>181</v>
      </c>
      <c r="D1225" s="24">
        <f>SUM(D1226:D1227)</f>
        <v>274119</v>
      </c>
      <c r="E1225" s="24">
        <f>SUM(E1226:E1227)</f>
        <v>274117.38</v>
      </c>
      <c r="F1225" s="34">
        <f t="shared" si="51"/>
        <v>0.99999409015792418</v>
      </c>
    </row>
    <row r="1226" spans="1:6" s="8" customFormat="1" ht="94.5" x14ac:dyDescent="0.2">
      <c r="A1226" s="427"/>
      <c r="B1226" s="684"/>
      <c r="C1226" s="33" t="s">
        <v>256</v>
      </c>
      <c r="D1226" s="24">
        <v>50710</v>
      </c>
      <c r="E1226" s="24">
        <v>50709.9</v>
      </c>
      <c r="F1226" s="34">
        <f t="shared" si="51"/>
        <v>0.99999802800236648</v>
      </c>
    </row>
    <row r="1227" spans="1:6" s="8" customFormat="1" ht="99.75" customHeight="1" x14ac:dyDescent="0.2">
      <c r="A1227" s="427"/>
      <c r="B1227" s="684"/>
      <c r="C1227" s="33" t="s">
        <v>278</v>
      </c>
      <c r="D1227" s="24">
        <v>223409</v>
      </c>
      <c r="E1227" s="24">
        <v>223407.48</v>
      </c>
      <c r="F1227" s="34">
        <f t="shared" si="51"/>
        <v>0.99999319633497308</v>
      </c>
    </row>
    <row r="1228" spans="1:6" s="8" customFormat="1" ht="31.5" x14ac:dyDescent="0.2">
      <c r="A1228" s="427"/>
      <c r="B1228" s="684"/>
      <c r="C1228" s="33" t="s">
        <v>182</v>
      </c>
      <c r="D1228" s="24">
        <f>D1229</f>
        <v>3399602.09</v>
      </c>
      <c r="E1228" s="24">
        <f>E1229</f>
        <v>2082963.33</v>
      </c>
      <c r="F1228" s="34">
        <f t="shared" si="51"/>
        <v>0.61270798018599881</v>
      </c>
    </row>
    <row r="1229" spans="1:6" s="8" customFormat="1" ht="15.75" x14ac:dyDescent="0.2">
      <c r="A1229" s="427"/>
      <c r="B1229" s="684"/>
      <c r="C1229" s="33" t="s">
        <v>279</v>
      </c>
      <c r="D1229" s="24">
        <v>3399602.09</v>
      </c>
      <c r="E1229" s="24">
        <v>2082963.33</v>
      </c>
      <c r="F1229" s="34">
        <f t="shared" si="51"/>
        <v>0.61270798018599881</v>
      </c>
    </row>
    <row r="1230" spans="1:6" s="8" customFormat="1" ht="126" x14ac:dyDescent="0.2">
      <c r="A1230" s="427"/>
      <c r="B1230" s="684"/>
      <c r="C1230" s="33" t="s">
        <v>183</v>
      </c>
      <c r="D1230" s="24">
        <v>0</v>
      </c>
      <c r="E1230" s="24">
        <v>0</v>
      </c>
      <c r="F1230" s="34">
        <f t="shared" si="51"/>
        <v>0</v>
      </c>
    </row>
    <row r="1231" spans="1:6" s="8" customFormat="1" ht="31.5" x14ac:dyDescent="0.2">
      <c r="A1231" s="427"/>
      <c r="B1231" s="684"/>
      <c r="C1231" s="33" t="s">
        <v>184</v>
      </c>
      <c r="D1231" s="24">
        <v>0</v>
      </c>
      <c r="E1231" s="24">
        <v>0</v>
      </c>
      <c r="F1231" s="34">
        <f t="shared" ref="F1231:F1292" si="53">IF(E1231=0,0,$E1231/$D1231)</f>
        <v>0</v>
      </c>
    </row>
    <row r="1232" spans="1:6" s="8" customFormat="1" ht="15.75" x14ac:dyDescent="0.2">
      <c r="A1232" s="427"/>
      <c r="B1232" s="686"/>
      <c r="C1232" s="33" t="s">
        <v>185</v>
      </c>
      <c r="D1232" s="24">
        <v>0</v>
      </c>
      <c r="E1232" s="24">
        <v>0</v>
      </c>
      <c r="F1232" s="34">
        <f t="shared" si="53"/>
        <v>0</v>
      </c>
    </row>
    <row r="1233" spans="1:6" s="8" customFormat="1" ht="31.5" x14ac:dyDescent="0.2">
      <c r="A1233" s="427"/>
      <c r="B1233" s="683">
        <v>85510</v>
      </c>
      <c r="C1233" s="30" t="s">
        <v>464</v>
      </c>
      <c r="D1233" s="31">
        <f>D1234+D1257+D1261+D1264+D1265+D1266</f>
        <v>2623706</v>
      </c>
      <c r="E1233" s="31">
        <f>E1234+E1257+E1261+E1264+E1265+E1266</f>
        <v>2298266.7400000002</v>
      </c>
      <c r="F1233" s="32">
        <f t="shared" si="53"/>
        <v>0.87596199421734</v>
      </c>
    </row>
    <row r="1234" spans="1:6" s="8" customFormat="1" ht="31.5" x14ac:dyDescent="0.2">
      <c r="A1234" s="427"/>
      <c r="B1234" s="684"/>
      <c r="C1234" s="33" t="s">
        <v>189</v>
      </c>
      <c r="D1234" s="24">
        <f>D1235+D1241</f>
        <v>1878071</v>
      </c>
      <c r="E1234" s="24">
        <f>E1235+E1241</f>
        <v>1842039.04</v>
      </c>
      <c r="F1234" s="34">
        <f t="shared" si="53"/>
        <v>0.98081437815716233</v>
      </c>
    </row>
    <row r="1235" spans="1:6" s="8" customFormat="1" ht="31.5" x14ac:dyDescent="0.2">
      <c r="A1235" s="427"/>
      <c r="B1235" s="684"/>
      <c r="C1235" s="33" t="s">
        <v>179</v>
      </c>
      <c r="D1235" s="24">
        <f>SUM(D1236:D1240)</f>
        <v>1385483</v>
      </c>
      <c r="E1235" s="24">
        <f>SUM(E1236:E1240)</f>
        <v>1365683.76</v>
      </c>
      <c r="F1235" s="34">
        <f t="shared" si="53"/>
        <v>0.98570950347279618</v>
      </c>
    </row>
    <row r="1236" spans="1:6" s="8" customFormat="1" ht="31.5" x14ac:dyDescent="0.2">
      <c r="A1236" s="427"/>
      <c r="B1236" s="684"/>
      <c r="C1236" s="33" t="s">
        <v>192</v>
      </c>
      <c r="D1236" s="24">
        <v>1047928</v>
      </c>
      <c r="E1236" s="24">
        <v>1036270.79</v>
      </c>
      <c r="F1236" s="34">
        <f t="shared" si="53"/>
        <v>0.98887594376712906</v>
      </c>
    </row>
    <row r="1237" spans="1:6" s="8" customFormat="1" ht="31.5" x14ac:dyDescent="0.2">
      <c r="A1237" s="427"/>
      <c r="B1237" s="684"/>
      <c r="C1237" s="33" t="s">
        <v>193</v>
      </c>
      <c r="D1237" s="24">
        <v>77355</v>
      </c>
      <c r="E1237" s="24">
        <v>77354.84</v>
      </c>
      <c r="F1237" s="34">
        <f t="shared" si="53"/>
        <v>0.99999793161398742</v>
      </c>
    </row>
    <row r="1238" spans="1:6" s="8" customFormat="1" ht="31.5" x14ac:dyDescent="0.2">
      <c r="A1238" s="427"/>
      <c r="B1238" s="684"/>
      <c r="C1238" s="33" t="s">
        <v>194</v>
      </c>
      <c r="D1238" s="24">
        <v>193200</v>
      </c>
      <c r="E1238" s="24">
        <v>186900.44</v>
      </c>
      <c r="F1238" s="34">
        <f t="shared" si="53"/>
        <v>0.96739358178053836</v>
      </c>
    </row>
    <row r="1239" spans="1:6" s="8" customFormat="1" ht="31.5" x14ac:dyDescent="0.2">
      <c r="A1239" s="427"/>
      <c r="B1239" s="684"/>
      <c r="C1239" s="33" t="s">
        <v>195</v>
      </c>
      <c r="D1239" s="24">
        <v>24000</v>
      </c>
      <c r="E1239" s="24">
        <v>22529.19</v>
      </c>
      <c r="F1239" s="34">
        <f t="shared" si="53"/>
        <v>0.93871624999999992</v>
      </c>
    </row>
    <row r="1240" spans="1:6" s="8" customFormat="1" ht="31.5" x14ac:dyDescent="0.2">
      <c r="A1240" s="427"/>
      <c r="B1240" s="685"/>
      <c r="C1240" s="33" t="s">
        <v>196</v>
      </c>
      <c r="D1240" s="24">
        <v>43000</v>
      </c>
      <c r="E1240" s="24">
        <v>42628.5</v>
      </c>
      <c r="F1240" s="34">
        <f>IF(E1240=0,0,$E1240/$D1240)</f>
        <v>0.99136046511627907</v>
      </c>
    </row>
    <row r="1241" spans="1:6" s="8" customFormat="1" ht="31.5" x14ac:dyDescent="0.2">
      <c r="A1241" s="427"/>
      <c r="B1241" s="684"/>
      <c r="C1241" s="33" t="s">
        <v>180</v>
      </c>
      <c r="D1241" s="24">
        <f>SUM(D1242:D1256)</f>
        <v>492588</v>
      </c>
      <c r="E1241" s="24">
        <f>SUM(E1242:E1256)</f>
        <v>476355.27999999997</v>
      </c>
      <c r="F1241" s="34">
        <f t="shared" si="53"/>
        <v>0.96704605065490834</v>
      </c>
    </row>
    <row r="1242" spans="1:6" s="8" customFormat="1" ht="31.5" x14ac:dyDescent="0.2">
      <c r="A1242" s="427"/>
      <c r="B1242" s="684"/>
      <c r="C1242" s="33" t="s">
        <v>197</v>
      </c>
      <c r="D1242" s="24">
        <v>140366</v>
      </c>
      <c r="E1242" s="24">
        <v>132063.76999999999</v>
      </c>
      <c r="F1242" s="34">
        <f t="shared" si="53"/>
        <v>0.94085298434093723</v>
      </c>
    </row>
    <row r="1243" spans="1:6" s="8" customFormat="1" ht="31.5" x14ac:dyDescent="0.2">
      <c r="A1243" s="427"/>
      <c r="B1243" s="684"/>
      <c r="C1243" s="33" t="s">
        <v>243</v>
      </c>
      <c r="D1243" s="24">
        <v>84000</v>
      </c>
      <c r="E1243" s="24">
        <v>82313.649999999994</v>
      </c>
      <c r="F1243" s="34">
        <f t="shared" si="53"/>
        <v>0.97992440476190468</v>
      </c>
    </row>
    <row r="1244" spans="1:6" s="8" customFormat="1" ht="47.25" x14ac:dyDescent="0.2">
      <c r="A1244" s="427"/>
      <c r="B1244" s="684"/>
      <c r="C1244" s="33" t="s">
        <v>277</v>
      </c>
      <c r="D1244" s="24">
        <v>13000</v>
      </c>
      <c r="E1244" s="24">
        <v>12982.74</v>
      </c>
      <c r="F1244" s="34">
        <f t="shared" si="53"/>
        <v>0.99867230769230764</v>
      </c>
    </row>
    <row r="1245" spans="1:6" s="8" customFormat="1" ht="31.5" x14ac:dyDescent="0.2">
      <c r="A1245" s="427"/>
      <c r="B1245" s="684"/>
      <c r="C1245" s="33" t="s">
        <v>373</v>
      </c>
      <c r="D1245" s="24">
        <v>670</v>
      </c>
      <c r="E1245" s="24">
        <v>669.9</v>
      </c>
      <c r="F1245" s="34">
        <f t="shared" si="53"/>
        <v>0.99985074626865666</v>
      </c>
    </row>
    <row r="1246" spans="1:6" s="8" customFormat="1" ht="15.75" x14ac:dyDescent="0.2">
      <c r="A1246" s="427"/>
      <c r="B1246" s="684"/>
      <c r="C1246" s="33" t="s">
        <v>210</v>
      </c>
      <c r="D1246" s="24">
        <v>75307</v>
      </c>
      <c r="E1246" s="24">
        <v>75306.070000000007</v>
      </c>
      <c r="F1246" s="34">
        <f t="shared" si="53"/>
        <v>0.99998765055041372</v>
      </c>
    </row>
    <row r="1247" spans="1:6" s="8" customFormat="1" ht="31.5" x14ac:dyDescent="0.2">
      <c r="A1247" s="427"/>
      <c r="B1247" s="685"/>
      <c r="C1247" s="33" t="s">
        <v>198</v>
      </c>
      <c r="D1247" s="24">
        <v>50</v>
      </c>
      <c r="E1247" s="24">
        <v>0</v>
      </c>
      <c r="F1247" s="34">
        <f>IF(E1247=0,0,$E1247/$D1247)</f>
        <v>0</v>
      </c>
    </row>
    <row r="1248" spans="1:6" s="8" customFormat="1" ht="31.5" x14ac:dyDescent="0.2">
      <c r="A1248" s="427"/>
      <c r="B1248" s="684"/>
      <c r="C1248" s="33" t="s">
        <v>199</v>
      </c>
      <c r="D1248" s="24">
        <v>1000</v>
      </c>
      <c r="E1248" s="24">
        <v>734</v>
      </c>
      <c r="F1248" s="34">
        <f t="shared" si="53"/>
        <v>0.73399999999999999</v>
      </c>
    </row>
    <row r="1249" spans="1:6" s="8" customFormat="1" ht="15.75" x14ac:dyDescent="0.2">
      <c r="A1249" s="427"/>
      <c r="B1249" s="684"/>
      <c r="C1249" s="33" t="s">
        <v>200</v>
      </c>
      <c r="D1249" s="24">
        <v>120000</v>
      </c>
      <c r="E1249" s="24">
        <v>114953.57</v>
      </c>
      <c r="F1249" s="34">
        <f t="shared" si="53"/>
        <v>0.95794641666666669</v>
      </c>
    </row>
    <row r="1250" spans="1:6" s="8" customFormat="1" ht="31.5" x14ac:dyDescent="0.2">
      <c r="A1250" s="427"/>
      <c r="B1250" s="684"/>
      <c r="C1250" s="33" t="s">
        <v>366</v>
      </c>
      <c r="D1250" s="24">
        <v>2705</v>
      </c>
      <c r="E1250" s="24">
        <v>2561.12</v>
      </c>
      <c r="F1250" s="34">
        <f t="shared" si="53"/>
        <v>0.9468096118299445</v>
      </c>
    </row>
    <row r="1251" spans="1:6" s="8" customFormat="1" ht="31.5" x14ac:dyDescent="0.2">
      <c r="A1251" s="427"/>
      <c r="B1251" s="684"/>
      <c r="C1251" s="33" t="s">
        <v>202</v>
      </c>
      <c r="D1251" s="24">
        <v>6000</v>
      </c>
      <c r="E1251" s="24">
        <v>5281.04</v>
      </c>
      <c r="F1251" s="34">
        <f t="shared" si="53"/>
        <v>0.88017333333333336</v>
      </c>
    </row>
    <row r="1252" spans="1:6" s="8" customFormat="1" ht="15.75" x14ac:dyDescent="0.2">
      <c r="A1252" s="427"/>
      <c r="B1252" s="684"/>
      <c r="C1252" s="33" t="s">
        <v>203</v>
      </c>
      <c r="D1252" s="24">
        <v>2477</v>
      </c>
      <c r="E1252" s="24">
        <v>2477</v>
      </c>
      <c r="F1252" s="34">
        <f t="shared" si="53"/>
        <v>1</v>
      </c>
    </row>
    <row r="1253" spans="1:6" s="8" customFormat="1" ht="31.5" x14ac:dyDescent="0.2">
      <c r="A1253" s="427"/>
      <c r="B1253" s="684"/>
      <c r="C1253" s="33" t="s">
        <v>204</v>
      </c>
      <c r="D1253" s="24">
        <v>32600</v>
      </c>
      <c r="E1253" s="24">
        <v>32600</v>
      </c>
      <c r="F1253" s="34">
        <f t="shared" si="53"/>
        <v>1</v>
      </c>
    </row>
    <row r="1254" spans="1:6" s="8" customFormat="1" ht="31.5" x14ac:dyDescent="0.2">
      <c r="A1254" s="427"/>
      <c r="B1254" s="684"/>
      <c r="C1254" s="33" t="s">
        <v>212</v>
      </c>
      <c r="D1254" s="24">
        <v>4416</v>
      </c>
      <c r="E1254" s="24">
        <v>4416</v>
      </c>
      <c r="F1254" s="34">
        <f t="shared" si="53"/>
        <v>1</v>
      </c>
    </row>
    <row r="1255" spans="1:6" s="8" customFormat="1" ht="47.25" x14ac:dyDescent="0.2">
      <c r="A1255" s="427"/>
      <c r="B1255" s="684"/>
      <c r="C1255" s="33" t="s">
        <v>230</v>
      </c>
      <c r="D1255" s="24">
        <v>9717</v>
      </c>
      <c r="E1255" s="24">
        <v>9716.42</v>
      </c>
      <c r="F1255" s="34">
        <f t="shared" si="53"/>
        <v>0.99994031079551304</v>
      </c>
    </row>
    <row r="1256" spans="1:6" s="8" customFormat="1" ht="47.25" x14ac:dyDescent="0.2">
      <c r="A1256" s="427"/>
      <c r="B1256" s="684"/>
      <c r="C1256" s="33" t="s">
        <v>206</v>
      </c>
      <c r="D1256" s="24">
        <v>280</v>
      </c>
      <c r="E1256" s="24">
        <v>280</v>
      </c>
      <c r="F1256" s="34">
        <f t="shared" si="53"/>
        <v>1</v>
      </c>
    </row>
    <row r="1257" spans="1:6" s="8" customFormat="1" ht="15.75" x14ac:dyDescent="0.2">
      <c r="A1257" s="427"/>
      <c r="B1257" s="684"/>
      <c r="C1257" s="33" t="s">
        <v>181</v>
      </c>
      <c r="D1257" s="24">
        <f>SUM(D1258:D1260)</f>
        <v>370071</v>
      </c>
      <c r="E1257" s="24">
        <f>SUM(E1258:E1260)</f>
        <v>370069.49</v>
      </c>
      <c r="F1257" s="34">
        <f t="shared" si="53"/>
        <v>0.99999591970189505</v>
      </c>
    </row>
    <row r="1258" spans="1:6" s="8" customFormat="1" ht="94.5" x14ac:dyDescent="0.2">
      <c r="A1258" s="427"/>
      <c r="B1258" s="684"/>
      <c r="C1258" s="33" t="s">
        <v>256</v>
      </c>
      <c r="D1258" s="24">
        <v>69863</v>
      </c>
      <c r="E1258" s="24">
        <v>69862.59</v>
      </c>
      <c r="F1258" s="34">
        <f t="shared" si="53"/>
        <v>0.99999413137139825</v>
      </c>
    </row>
    <row r="1259" spans="1:6" s="8" customFormat="1" ht="94.5" x14ac:dyDescent="0.2">
      <c r="A1259" s="427"/>
      <c r="B1259" s="684"/>
      <c r="C1259" s="33" t="s">
        <v>278</v>
      </c>
      <c r="D1259" s="24">
        <v>183375</v>
      </c>
      <c r="E1259" s="24">
        <v>183374.33</v>
      </c>
      <c r="F1259" s="25">
        <f t="shared" si="53"/>
        <v>0.99999634628493517</v>
      </c>
    </row>
    <row r="1260" spans="1:6" s="8" customFormat="1" ht="110.25" x14ac:dyDescent="0.2">
      <c r="A1260" s="427"/>
      <c r="B1260" s="684"/>
      <c r="C1260" s="33" t="s">
        <v>517</v>
      </c>
      <c r="D1260" s="24">
        <v>116833</v>
      </c>
      <c r="E1260" s="24">
        <v>116832.57</v>
      </c>
      <c r="F1260" s="25">
        <f t="shared" si="53"/>
        <v>0.99999631953300872</v>
      </c>
    </row>
    <row r="1261" spans="1:6" s="8" customFormat="1" ht="31.5" x14ac:dyDescent="0.2">
      <c r="A1261" s="427"/>
      <c r="B1261" s="684"/>
      <c r="C1261" s="33" t="s">
        <v>182</v>
      </c>
      <c r="D1261" s="24">
        <f>D1262+D1263</f>
        <v>375564</v>
      </c>
      <c r="E1261" s="24">
        <f>E1262+E1263</f>
        <v>86158.21</v>
      </c>
      <c r="F1261" s="34">
        <f t="shared" si="53"/>
        <v>0.22941019373528881</v>
      </c>
    </row>
    <row r="1262" spans="1:6" s="8" customFormat="1" ht="31.5" x14ac:dyDescent="0.2">
      <c r="A1262" s="427"/>
      <c r="B1262" s="685"/>
      <c r="C1262" s="33" t="s">
        <v>207</v>
      </c>
      <c r="D1262" s="24">
        <v>638</v>
      </c>
      <c r="E1262" s="24">
        <v>638</v>
      </c>
      <c r="F1262" s="34">
        <f>IF(E1262=0,0,$E1262/$D1262)</f>
        <v>1</v>
      </c>
    </row>
    <row r="1263" spans="1:6" s="8" customFormat="1" ht="15.75" x14ac:dyDescent="0.2">
      <c r="A1263" s="427"/>
      <c r="B1263" s="684"/>
      <c r="C1263" s="33" t="s">
        <v>279</v>
      </c>
      <c r="D1263" s="24">
        <v>374926</v>
      </c>
      <c r="E1263" s="24">
        <v>85520.21</v>
      </c>
      <c r="F1263" s="34">
        <f t="shared" si="53"/>
        <v>0.2280989048505572</v>
      </c>
    </row>
    <row r="1264" spans="1:6" s="8" customFormat="1" ht="126" x14ac:dyDescent="0.2">
      <c r="A1264" s="427"/>
      <c r="B1264" s="684"/>
      <c r="C1264" s="33" t="s">
        <v>183</v>
      </c>
      <c r="D1264" s="24">
        <v>0</v>
      </c>
      <c r="E1264" s="24">
        <v>0</v>
      </c>
      <c r="F1264" s="34">
        <f t="shared" si="53"/>
        <v>0</v>
      </c>
    </row>
    <row r="1265" spans="1:6" s="8" customFormat="1" ht="31.5" x14ac:dyDescent="0.2">
      <c r="A1265" s="427"/>
      <c r="B1265" s="684"/>
      <c r="C1265" s="33" t="s">
        <v>184</v>
      </c>
      <c r="D1265" s="24">
        <v>0</v>
      </c>
      <c r="E1265" s="24">
        <v>0</v>
      </c>
      <c r="F1265" s="34">
        <f t="shared" si="53"/>
        <v>0</v>
      </c>
    </row>
    <row r="1266" spans="1:6" s="8" customFormat="1" ht="15.75" x14ac:dyDescent="0.2">
      <c r="A1266" s="427"/>
      <c r="B1266" s="686"/>
      <c r="C1266" s="33" t="s">
        <v>185</v>
      </c>
      <c r="D1266" s="442">
        <v>0</v>
      </c>
      <c r="E1266" s="442">
        <v>0</v>
      </c>
      <c r="F1266" s="34">
        <f t="shared" si="53"/>
        <v>0</v>
      </c>
    </row>
    <row r="1267" spans="1:6" s="8" customFormat="1" ht="31.5" x14ac:dyDescent="0.2">
      <c r="A1267" s="692">
        <v>900</v>
      </c>
      <c r="B1267" s="27"/>
      <c r="C1267" s="41" t="s">
        <v>159</v>
      </c>
      <c r="D1267" s="28">
        <f>D1268</f>
        <v>80000</v>
      </c>
      <c r="E1267" s="28">
        <f>E1268</f>
        <v>25431.11</v>
      </c>
      <c r="F1267" s="29">
        <f t="shared" si="53"/>
        <v>0.31788887500000002</v>
      </c>
    </row>
    <row r="1268" spans="1:6" s="8" customFormat="1" ht="15.75" x14ac:dyDescent="0.2">
      <c r="A1268" s="690"/>
      <c r="B1268" s="683">
        <v>90095</v>
      </c>
      <c r="C1268" s="30" t="s">
        <v>57</v>
      </c>
      <c r="D1268" s="31">
        <f>D1269+D1274+D1275+D1276+D1277+D1278</f>
        <v>80000</v>
      </c>
      <c r="E1268" s="31">
        <f>E1269+E1274+E1275+E1276+E1277+E1278</f>
        <v>25431.11</v>
      </c>
      <c r="F1268" s="32">
        <f t="shared" si="53"/>
        <v>0.31788887500000002</v>
      </c>
    </row>
    <row r="1269" spans="1:6" s="8" customFormat="1" ht="31.5" x14ac:dyDescent="0.2">
      <c r="A1269" s="690"/>
      <c r="B1269" s="684"/>
      <c r="C1269" s="33" t="s">
        <v>189</v>
      </c>
      <c r="D1269" s="24">
        <f>D1270+D1271</f>
        <v>80000</v>
      </c>
      <c r="E1269" s="24">
        <f>E1270+E1271</f>
        <v>25431.11</v>
      </c>
      <c r="F1269" s="34">
        <f t="shared" si="53"/>
        <v>0.31788887500000002</v>
      </c>
    </row>
    <row r="1270" spans="1:6" s="8" customFormat="1" ht="31.5" x14ac:dyDescent="0.2">
      <c r="A1270" s="690"/>
      <c r="B1270" s="684"/>
      <c r="C1270" s="33" t="s">
        <v>179</v>
      </c>
      <c r="D1270" s="24">
        <v>0</v>
      </c>
      <c r="E1270" s="24">
        <v>0</v>
      </c>
      <c r="F1270" s="34">
        <f t="shared" si="53"/>
        <v>0</v>
      </c>
    </row>
    <row r="1271" spans="1:6" s="8" customFormat="1" ht="31.5" x14ac:dyDescent="0.2">
      <c r="A1271" s="690"/>
      <c r="B1271" s="684"/>
      <c r="C1271" s="33" t="s">
        <v>180</v>
      </c>
      <c r="D1271" s="24">
        <f>D1272+D1273</f>
        <v>80000</v>
      </c>
      <c r="E1271" s="24">
        <f>E1272+E1273</f>
        <v>25431.11</v>
      </c>
      <c r="F1271" s="34">
        <f t="shared" si="53"/>
        <v>0.31788887500000002</v>
      </c>
    </row>
    <row r="1272" spans="1:6" s="8" customFormat="1" ht="31.5" x14ac:dyDescent="0.2">
      <c r="A1272" s="690"/>
      <c r="B1272" s="684"/>
      <c r="C1272" s="33" t="s">
        <v>197</v>
      </c>
      <c r="D1272" s="24">
        <v>40000</v>
      </c>
      <c r="E1272" s="24">
        <v>7431.11</v>
      </c>
      <c r="F1272" s="25">
        <f t="shared" si="53"/>
        <v>0.18577774999999999</v>
      </c>
    </row>
    <row r="1273" spans="1:6" s="8" customFormat="1" ht="15.75" x14ac:dyDescent="0.2">
      <c r="A1273" s="690"/>
      <c r="B1273" s="684"/>
      <c r="C1273" s="33" t="s">
        <v>200</v>
      </c>
      <c r="D1273" s="24">
        <v>40000</v>
      </c>
      <c r="E1273" s="24">
        <v>18000</v>
      </c>
      <c r="F1273" s="25">
        <f t="shared" si="53"/>
        <v>0.45</v>
      </c>
    </row>
    <row r="1274" spans="1:6" s="8" customFormat="1" ht="15.75" x14ac:dyDescent="0.2">
      <c r="A1274" s="690"/>
      <c r="B1274" s="684"/>
      <c r="C1274" s="33" t="s">
        <v>181</v>
      </c>
      <c r="D1274" s="24">
        <v>0</v>
      </c>
      <c r="E1274" s="24">
        <v>0</v>
      </c>
      <c r="F1274" s="25">
        <f t="shared" si="53"/>
        <v>0</v>
      </c>
    </row>
    <row r="1275" spans="1:6" s="8" customFormat="1" ht="31.5" x14ac:dyDescent="0.2">
      <c r="A1275" s="690"/>
      <c r="B1275" s="684"/>
      <c r="C1275" s="33" t="s">
        <v>182</v>
      </c>
      <c r="D1275" s="24">
        <v>0</v>
      </c>
      <c r="E1275" s="24">
        <v>0</v>
      </c>
      <c r="F1275" s="34">
        <f t="shared" si="53"/>
        <v>0</v>
      </c>
    </row>
    <row r="1276" spans="1:6" s="8" customFormat="1" ht="126" x14ac:dyDescent="0.2">
      <c r="A1276" s="690"/>
      <c r="B1276" s="684"/>
      <c r="C1276" s="33" t="s">
        <v>183</v>
      </c>
      <c r="D1276" s="24">
        <v>0</v>
      </c>
      <c r="E1276" s="24">
        <v>0</v>
      </c>
      <c r="F1276" s="34">
        <f t="shared" si="53"/>
        <v>0</v>
      </c>
    </row>
    <row r="1277" spans="1:6" s="8" customFormat="1" ht="31.5" x14ac:dyDescent="0.2">
      <c r="A1277" s="690"/>
      <c r="B1277" s="684"/>
      <c r="C1277" s="33" t="s">
        <v>184</v>
      </c>
      <c r="D1277" s="24">
        <v>0</v>
      </c>
      <c r="E1277" s="24">
        <v>0</v>
      </c>
      <c r="F1277" s="34">
        <f t="shared" si="53"/>
        <v>0</v>
      </c>
    </row>
    <row r="1278" spans="1:6" s="8" customFormat="1" ht="15.75" x14ac:dyDescent="0.2">
      <c r="A1278" s="690"/>
      <c r="B1278" s="684"/>
      <c r="C1278" s="33" t="s">
        <v>185</v>
      </c>
      <c r="D1278" s="24">
        <v>0</v>
      </c>
      <c r="E1278" s="24">
        <v>0</v>
      </c>
      <c r="F1278" s="34">
        <f t="shared" si="53"/>
        <v>0</v>
      </c>
    </row>
    <row r="1279" spans="1:6" s="8" customFormat="1" ht="31.5" x14ac:dyDescent="0.2">
      <c r="A1279" s="692">
        <v>921</v>
      </c>
      <c r="B1279" s="27"/>
      <c r="C1279" s="27" t="s">
        <v>290</v>
      </c>
      <c r="D1279" s="28">
        <f>D1280+D1298+D1308+D1318</f>
        <v>1239894.6299999999</v>
      </c>
      <c r="E1279" s="28">
        <f>E1280+E1298+E1308+E1318</f>
        <v>1200023.5</v>
      </c>
      <c r="F1279" s="29">
        <f t="shared" si="53"/>
        <v>0.96784313034729419</v>
      </c>
    </row>
    <row r="1280" spans="1:6" s="8" customFormat="1" ht="31.5" x14ac:dyDescent="0.2">
      <c r="A1280" s="690"/>
      <c r="B1280" s="683">
        <v>92105</v>
      </c>
      <c r="C1280" s="30" t="s">
        <v>291</v>
      </c>
      <c r="D1280" s="31">
        <f>D1281+D1293+D1294+D1295+D1296+D1297</f>
        <v>242007.63</v>
      </c>
      <c r="E1280" s="31">
        <f>E1281+E1293+E1294+E1295+E1296+E1297</f>
        <v>202301.5</v>
      </c>
      <c r="F1280" s="32">
        <f t="shared" si="53"/>
        <v>0.83593025558739609</v>
      </c>
    </row>
    <row r="1281" spans="1:6" s="8" customFormat="1" ht="31.5" x14ac:dyDescent="0.2">
      <c r="A1281" s="690"/>
      <c r="B1281" s="684"/>
      <c r="C1281" s="33" t="s">
        <v>189</v>
      </c>
      <c r="D1281" s="24">
        <f>D1282+D1286</f>
        <v>242007.63</v>
      </c>
      <c r="E1281" s="24">
        <f>E1282+E1286</f>
        <v>202301.5</v>
      </c>
      <c r="F1281" s="34">
        <f t="shared" si="53"/>
        <v>0.83593025558739609</v>
      </c>
    </row>
    <row r="1282" spans="1:6" s="8" customFormat="1" ht="31.5" x14ac:dyDescent="0.2">
      <c r="A1282" s="690"/>
      <c r="B1282" s="684"/>
      <c r="C1282" s="33" t="s">
        <v>179</v>
      </c>
      <c r="D1282" s="24">
        <f>SUM(D1283:D1285)</f>
        <v>23250</v>
      </c>
      <c r="E1282" s="24">
        <f>SUM(E1283:E1285)</f>
        <v>16673</v>
      </c>
      <c r="F1282" s="34">
        <f t="shared" si="53"/>
        <v>0.71711827956989249</v>
      </c>
    </row>
    <row r="1283" spans="1:6" s="8" customFormat="1" ht="31.5" x14ac:dyDescent="0.2">
      <c r="A1283" s="690"/>
      <c r="B1283" s="684"/>
      <c r="C1283" s="33" t="s">
        <v>194</v>
      </c>
      <c r="D1283" s="24">
        <v>2250</v>
      </c>
      <c r="E1283" s="24">
        <v>0</v>
      </c>
      <c r="F1283" s="34">
        <f t="shared" si="53"/>
        <v>0</v>
      </c>
    </row>
    <row r="1284" spans="1:6" s="8" customFormat="1" ht="31.5" x14ac:dyDescent="0.2">
      <c r="A1284" s="690"/>
      <c r="B1284" s="684"/>
      <c r="C1284" s="33" t="s">
        <v>195</v>
      </c>
      <c r="D1284" s="24">
        <v>500</v>
      </c>
      <c r="E1284" s="24">
        <v>0</v>
      </c>
      <c r="F1284" s="34">
        <f t="shared" si="53"/>
        <v>0</v>
      </c>
    </row>
    <row r="1285" spans="1:6" s="8" customFormat="1" ht="31.5" x14ac:dyDescent="0.2">
      <c r="A1285" s="690"/>
      <c r="B1285" s="684"/>
      <c r="C1285" s="33" t="s">
        <v>196</v>
      </c>
      <c r="D1285" s="24">
        <v>20500</v>
      </c>
      <c r="E1285" s="24">
        <v>16673</v>
      </c>
      <c r="F1285" s="34">
        <f t="shared" si="53"/>
        <v>0.81331707317073165</v>
      </c>
    </row>
    <row r="1286" spans="1:6" s="8" customFormat="1" ht="31.5" x14ac:dyDescent="0.2">
      <c r="A1286" s="690"/>
      <c r="B1286" s="684"/>
      <c r="C1286" s="33" t="s">
        <v>180</v>
      </c>
      <c r="D1286" s="24">
        <f>SUM(D1287:D1292)</f>
        <v>218757.63</v>
      </c>
      <c r="E1286" s="24">
        <f>SUM(E1287:E1292)</f>
        <v>185628.5</v>
      </c>
      <c r="F1286" s="34">
        <f t="shared" si="53"/>
        <v>0.84855783087428771</v>
      </c>
    </row>
    <row r="1287" spans="1:6" s="8" customFormat="1" ht="15.75" x14ac:dyDescent="0.2">
      <c r="A1287" s="690"/>
      <c r="B1287" s="684"/>
      <c r="C1287" s="33" t="s">
        <v>367</v>
      </c>
      <c r="D1287" s="24">
        <v>13250</v>
      </c>
      <c r="E1287" s="24">
        <v>13072.29</v>
      </c>
      <c r="F1287" s="34">
        <f t="shared" si="53"/>
        <v>0.98658792452830191</v>
      </c>
    </row>
    <row r="1288" spans="1:6" s="8" customFormat="1" ht="31.5" x14ac:dyDescent="0.2">
      <c r="A1288" s="690"/>
      <c r="B1288" s="684"/>
      <c r="C1288" s="33" t="s">
        <v>197</v>
      </c>
      <c r="D1288" s="24">
        <v>60000</v>
      </c>
      <c r="E1288" s="24">
        <v>53857.03</v>
      </c>
      <c r="F1288" s="34">
        <f t="shared" si="53"/>
        <v>0.89761716666666669</v>
      </c>
    </row>
    <row r="1289" spans="1:6" s="8" customFormat="1" ht="31.5" x14ac:dyDescent="0.2">
      <c r="A1289" s="690"/>
      <c r="B1289" s="684"/>
      <c r="C1289" s="33" t="s">
        <v>243</v>
      </c>
      <c r="D1289" s="24">
        <v>4000</v>
      </c>
      <c r="E1289" s="24">
        <v>1471.54</v>
      </c>
      <c r="F1289" s="34">
        <f t="shared" si="53"/>
        <v>0.36788500000000002</v>
      </c>
    </row>
    <row r="1290" spans="1:6" s="8" customFormat="1" ht="15.75" x14ac:dyDescent="0.2">
      <c r="A1290" s="690"/>
      <c r="B1290" s="684"/>
      <c r="C1290" s="33" t="s">
        <v>210</v>
      </c>
      <c r="D1290" s="24">
        <v>500</v>
      </c>
      <c r="E1290" s="24">
        <v>0</v>
      </c>
      <c r="F1290" s="34">
        <f t="shared" si="53"/>
        <v>0</v>
      </c>
    </row>
    <row r="1291" spans="1:6" s="8" customFormat="1" ht="15.75" x14ac:dyDescent="0.2">
      <c r="A1291" s="690"/>
      <c r="B1291" s="684"/>
      <c r="C1291" s="33" t="s">
        <v>200</v>
      </c>
      <c r="D1291" s="24">
        <v>140007.63</v>
      </c>
      <c r="E1291" s="24">
        <v>117087.64</v>
      </c>
      <c r="F1291" s="34">
        <f t="shared" si="53"/>
        <v>0.83629470765271863</v>
      </c>
    </row>
    <row r="1292" spans="1:6" s="8" customFormat="1" ht="15.75" x14ac:dyDescent="0.2">
      <c r="A1292" s="690"/>
      <c r="B1292" s="684"/>
      <c r="C1292" s="33" t="s">
        <v>203</v>
      </c>
      <c r="D1292" s="443">
        <v>1000</v>
      </c>
      <c r="E1292" s="443">
        <v>140</v>
      </c>
      <c r="F1292" s="34">
        <f t="shared" si="53"/>
        <v>0.14000000000000001</v>
      </c>
    </row>
    <row r="1293" spans="1:6" s="8" customFormat="1" ht="15.75" x14ac:dyDescent="0.2">
      <c r="A1293" s="690"/>
      <c r="B1293" s="684"/>
      <c r="C1293" s="444" t="s">
        <v>181</v>
      </c>
      <c r="D1293" s="445">
        <v>0</v>
      </c>
      <c r="E1293" s="445">
        <v>0</v>
      </c>
      <c r="F1293" s="446">
        <f t="shared" ref="F1293:F1323" si="54">IF(E1293=0,0,$E1293/$D1293)</f>
        <v>0</v>
      </c>
    </row>
    <row r="1294" spans="1:6" s="8" customFormat="1" ht="31.5" x14ac:dyDescent="0.2">
      <c r="A1294" s="690"/>
      <c r="B1294" s="684"/>
      <c r="C1294" s="33" t="s">
        <v>182</v>
      </c>
      <c r="D1294" s="24">
        <v>0</v>
      </c>
      <c r="E1294" s="24">
        <v>0</v>
      </c>
      <c r="F1294" s="34">
        <f t="shared" si="54"/>
        <v>0</v>
      </c>
    </row>
    <row r="1295" spans="1:6" s="8" customFormat="1" ht="126" x14ac:dyDescent="0.2">
      <c r="A1295" s="690"/>
      <c r="B1295" s="684"/>
      <c r="C1295" s="33" t="s">
        <v>183</v>
      </c>
      <c r="D1295" s="24">
        <v>0</v>
      </c>
      <c r="E1295" s="24">
        <v>0</v>
      </c>
      <c r="F1295" s="34">
        <f t="shared" si="54"/>
        <v>0</v>
      </c>
    </row>
    <row r="1296" spans="1:6" s="8" customFormat="1" ht="31.5" x14ac:dyDescent="0.2">
      <c r="A1296" s="690"/>
      <c r="B1296" s="684"/>
      <c r="C1296" s="33" t="s">
        <v>184</v>
      </c>
      <c r="D1296" s="24">
        <v>0</v>
      </c>
      <c r="E1296" s="24">
        <v>0</v>
      </c>
      <c r="F1296" s="34">
        <f t="shared" si="54"/>
        <v>0</v>
      </c>
    </row>
    <row r="1297" spans="1:6" s="8" customFormat="1" ht="15.75" x14ac:dyDescent="0.2">
      <c r="A1297" s="690"/>
      <c r="B1297" s="686"/>
      <c r="C1297" s="33" t="s">
        <v>185</v>
      </c>
      <c r="D1297" s="24">
        <v>0</v>
      </c>
      <c r="E1297" s="24">
        <v>0</v>
      </c>
      <c r="F1297" s="34">
        <f t="shared" si="54"/>
        <v>0</v>
      </c>
    </row>
    <row r="1298" spans="1:6" s="8" customFormat="1" ht="15.75" x14ac:dyDescent="0.2">
      <c r="A1298" s="690"/>
      <c r="B1298" s="683">
        <v>92116</v>
      </c>
      <c r="C1298" s="30" t="s">
        <v>292</v>
      </c>
      <c r="D1298" s="31">
        <f>D1299+D1302+D1304+D1305+D1306+D1307</f>
        <v>25000</v>
      </c>
      <c r="E1298" s="31">
        <f>E1299+E1302+E1304+E1305+E1306+E1307</f>
        <v>25000</v>
      </c>
      <c r="F1298" s="32">
        <f t="shared" si="54"/>
        <v>1</v>
      </c>
    </row>
    <row r="1299" spans="1:6" s="8" customFormat="1" ht="31.5" x14ac:dyDescent="0.2">
      <c r="A1299" s="690"/>
      <c r="B1299" s="684"/>
      <c r="C1299" s="33" t="s">
        <v>189</v>
      </c>
      <c r="D1299" s="24">
        <f>D1300+D1301</f>
        <v>0</v>
      </c>
      <c r="E1299" s="24">
        <f>E1300+E1301</f>
        <v>0</v>
      </c>
      <c r="F1299" s="34">
        <f t="shared" si="54"/>
        <v>0</v>
      </c>
    </row>
    <row r="1300" spans="1:6" s="8" customFormat="1" ht="31.5" x14ac:dyDescent="0.2">
      <c r="A1300" s="690"/>
      <c r="B1300" s="684"/>
      <c r="C1300" s="33" t="s">
        <v>179</v>
      </c>
      <c r="D1300" s="24">
        <v>0</v>
      </c>
      <c r="E1300" s="24">
        <v>0</v>
      </c>
      <c r="F1300" s="34">
        <f t="shared" si="54"/>
        <v>0</v>
      </c>
    </row>
    <row r="1301" spans="1:6" s="8" customFormat="1" ht="31.5" x14ac:dyDescent="0.2">
      <c r="A1301" s="690"/>
      <c r="B1301" s="684"/>
      <c r="C1301" s="33" t="s">
        <v>180</v>
      </c>
      <c r="D1301" s="24">
        <v>0</v>
      </c>
      <c r="E1301" s="24">
        <v>0</v>
      </c>
      <c r="F1301" s="34">
        <f t="shared" si="54"/>
        <v>0</v>
      </c>
    </row>
    <row r="1302" spans="1:6" s="8" customFormat="1" ht="15.75" x14ac:dyDescent="0.2">
      <c r="A1302" s="690"/>
      <c r="B1302" s="684"/>
      <c r="C1302" s="33" t="s">
        <v>181</v>
      </c>
      <c r="D1302" s="24">
        <f>D1303</f>
        <v>25000</v>
      </c>
      <c r="E1302" s="24">
        <f>E1303</f>
        <v>25000</v>
      </c>
      <c r="F1302" s="34">
        <f t="shared" si="54"/>
        <v>1</v>
      </c>
    </row>
    <row r="1303" spans="1:6" s="8" customFormat="1" ht="94.5" x14ac:dyDescent="0.2">
      <c r="A1303" s="690"/>
      <c r="B1303" s="684"/>
      <c r="C1303" s="33" t="s">
        <v>256</v>
      </c>
      <c r="D1303" s="24">
        <v>25000</v>
      </c>
      <c r="E1303" s="24">
        <v>25000</v>
      </c>
      <c r="F1303" s="34">
        <f t="shared" si="54"/>
        <v>1</v>
      </c>
    </row>
    <row r="1304" spans="1:6" s="8" customFormat="1" ht="31.5" x14ac:dyDescent="0.2">
      <c r="A1304" s="690"/>
      <c r="B1304" s="684"/>
      <c r="C1304" s="33" t="s">
        <v>182</v>
      </c>
      <c r="D1304" s="24">
        <v>0</v>
      </c>
      <c r="E1304" s="24">
        <v>0</v>
      </c>
      <c r="F1304" s="34">
        <f t="shared" si="54"/>
        <v>0</v>
      </c>
    </row>
    <row r="1305" spans="1:6" s="8" customFormat="1" ht="126" x14ac:dyDescent="0.2">
      <c r="A1305" s="690"/>
      <c r="B1305" s="684"/>
      <c r="C1305" s="33" t="s">
        <v>183</v>
      </c>
      <c r="D1305" s="24">
        <v>0</v>
      </c>
      <c r="E1305" s="24">
        <v>0</v>
      </c>
      <c r="F1305" s="34">
        <f t="shared" si="54"/>
        <v>0</v>
      </c>
    </row>
    <row r="1306" spans="1:6" s="8" customFormat="1" ht="31.5" x14ac:dyDescent="0.2">
      <c r="A1306" s="690"/>
      <c r="B1306" s="684"/>
      <c r="C1306" s="33" t="s">
        <v>184</v>
      </c>
      <c r="D1306" s="24">
        <v>0</v>
      </c>
      <c r="E1306" s="24">
        <v>0</v>
      </c>
      <c r="F1306" s="34">
        <f t="shared" si="54"/>
        <v>0</v>
      </c>
    </row>
    <row r="1307" spans="1:6" s="8" customFormat="1" ht="15.75" x14ac:dyDescent="0.2">
      <c r="A1307" s="690"/>
      <c r="B1307" s="686"/>
      <c r="C1307" s="33" t="s">
        <v>185</v>
      </c>
      <c r="D1307" s="24">
        <v>0</v>
      </c>
      <c r="E1307" s="24">
        <v>0</v>
      </c>
      <c r="F1307" s="34">
        <f t="shared" si="54"/>
        <v>0</v>
      </c>
    </row>
    <row r="1308" spans="1:6" s="8" customFormat="1" ht="15.75" x14ac:dyDescent="0.2">
      <c r="A1308" s="690"/>
      <c r="B1308" s="683">
        <v>92118</v>
      </c>
      <c r="C1308" s="30" t="s">
        <v>293</v>
      </c>
      <c r="D1308" s="31">
        <f>D1309+D1312+D1314+D1315+D1316+D1317</f>
        <v>971587</v>
      </c>
      <c r="E1308" s="31">
        <f>E1309+E1312+E1314+E1315+E1316+E1317</f>
        <v>971587</v>
      </c>
      <c r="F1308" s="32">
        <f t="shared" si="54"/>
        <v>1</v>
      </c>
    </row>
    <row r="1309" spans="1:6" s="8" customFormat="1" ht="31.5" x14ac:dyDescent="0.2">
      <c r="A1309" s="690"/>
      <c r="B1309" s="684"/>
      <c r="C1309" s="33" t="s">
        <v>189</v>
      </c>
      <c r="D1309" s="24">
        <f>D1310+D1311</f>
        <v>0</v>
      </c>
      <c r="E1309" s="24">
        <f>E1310+E1311</f>
        <v>0</v>
      </c>
      <c r="F1309" s="34">
        <f t="shared" si="54"/>
        <v>0</v>
      </c>
    </row>
    <row r="1310" spans="1:6" s="8" customFormat="1" ht="31.5" x14ac:dyDescent="0.2">
      <c r="A1310" s="690"/>
      <c r="B1310" s="684"/>
      <c r="C1310" s="33" t="s">
        <v>179</v>
      </c>
      <c r="D1310" s="24">
        <v>0</v>
      </c>
      <c r="E1310" s="24">
        <v>0</v>
      </c>
      <c r="F1310" s="34">
        <f t="shared" si="54"/>
        <v>0</v>
      </c>
    </row>
    <row r="1311" spans="1:6" s="8" customFormat="1" ht="31.5" x14ac:dyDescent="0.2">
      <c r="A1311" s="690"/>
      <c r="B1311" s="684"/>
      <c r="C1311" s="33" t="s">
        <v>180</v>
      </c>
      <c r="D1311" s="24">
        <v>0</v>
      </c>
      <c r="E1311" s="24">
        <v>0</v>
      </c>
      <c r="F1311" s="34">
        <f t="shared" si="54"/>
        <v>0</v>
      </c>
    </row>
    <row r="1312" spans="1:6" s="8" customFormat="1" ht="15.75" x14ac:dyDescent="0.2">
      <c r="A1312" s="690"/>
      <c r="B1312" s="684"/>
      <c r="C1312" s="33" t="s">
        <v>181</v>
      </c>
      <c r="D1312" s="24">
        <f>D1313</f>
        <v>971587</v>
      </c>
      <c r="E1312" s="24">
        <f>E1313</f>
        <v>971587</v>
      </c>
      <c r="F1312" s="34">
        <f t="shared" si="54"/>
        <v>1</v>
      </c>
    </row>
    <row r="1313" spans="1:6" s="8" customFormat="1" ht="47.25" x14ac:dyDescent="0.2">
      <c r="A1313" s="690"/>
      <c r="B1313" s="684"/>
      <c r="C1313" s="33" t="s">
        <v>294</v>
      </c>
      <c r="D1313" s="24">
        <v>971587</v>
      </c>
      <c r="E1313" s="24">
        <v>971587</v>
      </c>
      <c r="F1313" s="34">
        <f t="shared" si="54"/>
        <v>1</v>
      </c>
    </row>
    <row r="1314" spans="1:6" s="8" customFormat="1" ht="31.5" x14ac:dyDescent="0.2">
      <c r="A1314" s="690"/>
      <c r="B1314" s="684"/>
      <c r="C1314" s="33" t="s">
        <v>182</v>
      </c>
      <c r="D1314" s="24">
        <v>0</v>
      </c>
      <c r="E1314" s="24">
        <v>0</v>
      </c>
      <c r="F1314" s="34">
        <f t="shared" si="54"/>
        <v>0</v>
      </c>
    </row>
    <row r="1315" spans="1:6" s="8" customFormat="1" ht="126" x14ac:dyDescent="0.2">
      <c r="A1315" s="690"/>
      <c r="B1315" s="684"/>
      <c r="C1315" s="33" t="s">
        <v>183</v>
      </c>
      <c r="D1315" s="24">
        <v>0</v>
      </c>
      <c r="E1315" s="24">
        <v>0</v>
      </c>
      <c r="F1315" s="34">
        <f t="shared" si="54"/>
        <v>0</v>
      </c>
    </row>
    <row r="1316" spans="1:6" s="8" customFormat="1" ht="31.5" x14ac:dyDescent="0.2">
      <c r="A1316" s="690"/>
      <c r="B1316" s="684"/>
      <c r="C1316" s="33" t="s">
        <v>184</v>
      </c>
      <c r="D1316" s="24">
        <v>0</v>
      </c>
      <c r="E1316" s="24">
        <v>0</v>
      </c>
      <c r="F1316" s="34">
        <f t="shared" si="54"/>
        <v>0</v>
      </c>
    </row>
    <row r="1317" spans="1:6" s="8" customFormat="1" ht="15.75" x14ac:dyDescent="0.2">
      <c r="A1317" s="690"/>
      <c r="B1317" s="684"/>
      <c r="C1317" s="33" t="s">
        <v>185</v>
      </c>
      <c r="D1317" s="24">
        <v>0</v>
      </c>
      <c r="E1317" s="24">
        <v>0</v>
      </c>
      <c r="F1317" s="34">
        <f t="shared" si="54"/>
        <v>0</v>
      </c>
    </row>
    <row r="1318" spans="1:6" s="8" customFormat="1" ht="33.75" customHeight="1" x14ac:dyDescent="0.2">
      <c r="A1318" s="690"/>
      <c r="B1318" s="683">
        <v>92195</v>
      </c>
      <c r="C1318" s="30" t="s">
        <v>57</v>
      </c>
      <c r="D1318" s="31">
        <f>D1319+D1323+D1324+D1325+D1326+D1327</f>
        <v>1300</v>
      </c>
      <c r="E1318" s="31">
        <f>E1319+E1323+E1324+E1325+E1326+E1327</f>
        <v>1135</v>
      </c>
      <c r="F1318" s="422">
        <f t="shared" si="54"/>
        <v>0.87307692307692308</v>
      </c>
    </row>
    <row r="1319" spans="1:6" s="8" customFormat="1" ht="33.75" customHeight="1" x14ac:dyDescent="0.2">
      <c r="A1319" s="690"/>
      <c r="B1319" s="684"/>
      <c r="C1319" s="33" t="s">
        <v>217</v>
      </c>
      <c r="D1319" s="24">
        <f>D1320+D1321</f>
        <v>1300</v>
      </c>
      <c r="E1319" s="24">
        <f>E1320+E1321</f>
        <v>1135</v>
      </c>
      <c r="F1319" s="25">
        <f t="shared" si="54"/>
        <v>0.87307692307692308</v>
      </c>
    </row>
    <row r="1320" spans="1:6" s="8" customFormat="1" ht="33.75" customHeight="1" x14ac:dyDescent="0.2">
      <c r="A1320" s="690"/>
      <c r="B1320" s="684"/>
      <c r="C1320" s="33" t="s">
        <v>218</v>
      </c>
      <c r="D1320" s="24">
        <v>0</v>
      </c>
      <c r="E1320" s="24">
        <v>0</v>
      </c>
      <c r="F1320" s="25">
        <f t="shared" si="54"/>
        <v>0</v>
      </c>
    </row>
    <row r="1321" spans="1:6" s="8" customFormat="1" ht="33.75" customHeight="1" x14ac:dyDescent="0.2">
      <c r="A1321" s="690"/>
      <c r="B1321" s="684"/>
      <c r="C1321" s="33" t="s">
        <v>209</v>
      </c>
      <c r="D1321" s="24">
        <f>D1322</f>
        <v>1300</v>
      </c>
      <c r="E1321" s="24">
        <f>E1322</f>
        <v>1135</v>
      </c>
      <c r="F1321" s="34">
        <f t="shared" si="54"/>
        <v>0.87307692307692308</v>
      </c>
    </row>
    <row r="1322" spans="1:6" s="8" customFormat="1" ht="33.75" customHeight="1" x14ac:dyDescent="0.2">
      <c r="A1322" s="690"/>
      <c r="B1322" s="684"/>
      <c r="C1322" s="33" t="s">
        <v>197</v>
      </c>
      <c r="D1322" s="24">
        <v>1300</v>
      </c>
      <c r="E1322" s="24">
        <v>1135</v>
      </c>
      <c r="F1322" s="34">
        <f t="shared" si="54"/>
        <v>0.87307692307692308</v>
      </c>
    </row>
    <row r="1323" spans="1:6" s="8" customFormat="1" ht="33.75" customHeight="1" x14ac:dyDescent="0.2">
      <c r="A1323" s="690"/>
      <c r="B1323" s="684"/>
      <c r="C1323" s="33" t="s">
        <v>219</v>
      </c>
      <c r="D1323" s="24">
        <v>0</v>
      </c>
      <c r="E1323" s="24">
        <v>0</v>
      </c>
      <c r="F1323" s="34">
        <f t="shared" si="54"/>
        <v>0</v>
      </c>
    </row>
    <row r="1324" spans="1:6" s="8" customFormat="1" ht="33.75" customHeight="1" x14ac:dyDescent="0.2">
      <c r="A1324" s="690"/>
      <c r="B1324" s="684"/>
      <c r="C1324" s="33" t="s">
        <v>220</v>
      </c>
      <c r="D1324" s="24">
        <v>0</v>
      </c>
      <c r="E1324" s="24">
        <v>0</v>
      </c>
      <c r="F1324" s="34">
        <f t="shared" ref="F1324:F1344" si="55">IF(E1324=0,0,$E1324/$D1324)</f>
        <v>0</v>
      </c>
    </row>
    <row r="1325" spans="1:6" s="8" customFormat="1" ht="33.75" customHeight="1" x14ac:dyDescent="0.2">
      <c r="A1325" s="690"/>
      <c r="B1325" s="684"/>
      <c r="C1325" s="33" t="s">
        <v>221</v>
      </c>
      <c r="D1325" s="24">
        <v>0</v>
      </c>
      <c r="E1325" s="24">
        <v>0</v>
      </c>
      <c r="F1325" s="34">
        <f t="shared" si="55"/>
        <v>0</v>
      </c>
    </row>
    <row r="1326" spans="1:6" s="8" customFormat="1" ht="33.75" customHeight="1" x14ac:dyDescent="0.2">
      <c r="A1326" s="690"/>
      <c r="B1326" s="684"/>
      <c r="C1326" s="33" t="s">
        <v>222</v>
      </c>
      <c r="D1326" s="24">
        <v>0</v>
      </c>
      <c r="E1326" s="24">
        <v>0</v>
      </c>
      <c r="F1326" s="25">
        <f t="shared" si="55"/>
        <v>0</v>
      </c>
    </row>
    <row r="1327" spans="1:6" s="8" customFormat="1" ht="15.75" x14ac:dyDescent="0.2">
      <c r="A1327" s="693"/>
      <c r="B1327" s="686"/>
      <c r="C1327" s="33" t="s">
        <v>223</v>
      </c>
      <c r="D1327" s="24">
        <v>0</v>
      </c>
      <c r="E1327" s="24">
        <v>0</v>
      </c>
      <c r="F1327" s="25">
        <f t="shared" si="55"/>
        <v>0</v>
      </c>
    </row>
    <row r="1328" spans="1:6" s="8" customFormat="1" ht="15.75" x14ac:dyDescent="0.2">
      <c r="A1328" s="692">
        <v>926</v>
      </c>
      <c r="B1328" s="27"/>
      <c r="C1328" s="27" t="s">
        <v>295</v>
      </c>
      <c r="D1328" s="28">
        <f>D1329</f>
        <v>185000</v>
      </c>
      <c r="E1328" s="28">
        <f>E1329</f>
        <v>179340.53</v>
      </c>
      <c r="F1328" s="40">
        <f t="shared" si="55"/>
        <v>0.96940827027027021</v>
      </c>
    </row>
    <row r="1329" spans="1:6" s="8" customFormat="1" ht="31.5" x14ac:dyDescent="0.2">
      <c r="A1329" s="690"/>
      <c r="B1329" s="683">
        <v>92605</v>
      </c>
      <c r="C1329" s="30" t="s">
        <v>296</v>
      </c>
      <c r="D1329" s="31">
        <f>D1330+D1339+D1341+D1342+D1343+D1344</f>
        <v>185000</v>
      </c>
      <c r="E1329" s="31">
        <f>E1330+E1339+E1341+E1342+E1343+E1344</f>
        <v>179340.53</v>
      </c>
      <c r="F1329" s="32">
        <f t="shared" si="55"/>
        <v>0.96940827027027021</v>
      </c>
    </row>
    <row r="1330" spans="1:6" s="8" customFormat="1" ht="31.5" x14ac:dyDescent="0.2">
      <c r="A1330" s="690"/>
      <c r="B1330" s="684"/>
      <c r="C1330" s="33" t="s">
        <v>189</v>
      </c>
      <c r="D1330" s="24">
        <f>D1331+D1334</f>
        <v>20000</v>
      </c>
      <c r="E1330" s="24">
        <f>E1331+E1334</f>
        <v>14340.53</v>
      </c>
      <c r="F1330" s="34">
        <f t="shared" si="55"/>
        <v>0.71702650000000001</v>
      </c>
    </row>
    <row r="1331" spans="1:6" s="8" customFormat="1" ht="31.5" x14ac:dyDescent="0.2">
      <c r="A1331" s="690"/>
      <c r="B1331" s="684"/>
      <c r="C1331" s="33" t="s">
        <v>179</v>
      </c>
      <c r="D1331" s="24">
        <f>SUM(D1332:D1333)</f>
        <v>1000</v>
      </c>
      <c r="E1331" s="24">
        <f>SUM(E1332:E1333)</f>
        <v>0</v>
      </c>
      <c r="F1331" s="34">
        <f t="shared" si="55"/>
        <v>0</v>
      </c>
    </row>
    <row r="1332" spans="1:6" s="8" customFormat="1" ht="31.5" x14ac:dyDescent="0.2">
      <c r="A1332" s="691"/>
      <c r="B1332" s="685"/>
      <c r="C1332" s="33" t="s">
        <v>194</v>
      </c>
      <c r="D1332" s="24">
        <v>900</v>
      </c>
      <c r="E1332" s="24">
        <v>0</v>
      </c>
      <c r="F1332" s="34">
        <f t="shared" si="55"/>
        <v>0</v>
      </c>
    </row>
    <row r="1333" spans="1:6" s="8" customFormat="1" ht="31.5" x14ac:dyDescent="0.2">
      <c r="A1333" s="691"/>
      <c r="B1333" s="685"/>
      <c r="C1333" s="33" t="s">
        <v>195</v>
      </c>
      <c r="D1333" s="24">
        <v>100</v>
      </c>
      <c r="E1333" s="24">
        <v>0</v>
      </c>
      <c r="F1333" s="34">
        <f t="shared" si="55"/>
        <v>0</v>
      </c>
    </row>
    <row r="1334" spans="1:6" s="8" customFormat="1" ht="31.5" x14ac:dyDescent="0.2">
      <c r="A1334" s="690"/>
      <c r="B1334" s="684"/>
      <c r="C1334" s="33" t="s">
        <v>180</v>
      </c>
      <c r="D1334" s="24">
        <f>SUM(D1335:D1338)</f>
        <v>19000</v>
      </c>
      <c r="E1334" s="24">
        <f>SUM(E1335:E1338)</f>
        <v>14340.53</v>
      </c>
      <c r="F1334" s="34">
        <f t="shared" si="55"/>
        <v>0.75476473684210532</v>
      </c>
    </row>
    <row r="1335" spans="1:6" s="8" customFormat="1" ht="15.75" x14ac:dyDescent="0.2">
      <c r="A1335" s="690"/>
      <c r="B1335" s="684"/>
      <c r="C1335" s="33" t="s">
        <v>367</v>
      </c>
      <c r="D1335" s="24">
        <v>13000</v>
      </c>
      <c r="E1335" s="24">
        <v>11602.36</v>
      </c>
      <c r="F1335" s="34">
        <f t="shared" si="55"/>
        <v>0.89248923076923081</v>
      </c>
    </row>
    <row r="1336" spans="1:6" s="8" customFormat="1" ht="31.5" x14ac:dyDescent="0.2">
      <c r="A1336" s="690"/>
      <c r="B1336" s="684"/>
      <c r="C1336" s="33" t="s">
        <v>197</v>
      </c>
      <c r="D1336" s="24">
        <v>2000</v>
      </c>
      <c r="E1336" s="24">
        <v>1825.65</v>
      </c>
      <c r="F1336" s="34">
        <f t="shared" si="55"/>
        <v>0.912825</v>
      </c>
    </row>
    <row r="1337" spans="1:6" s="8" customFormat="1" ht="31.5" x14ac:dyDescent="0.2">
      <c r="A1337" s="690"/>
      <c r="B1337" s="684"/>
      <c r="C1337" s="33" t="s">
        <v>243</v>
      </c>
      <c r="D1337" s="24">
        <v>2000</v>
      </c>
      <c r="E1337" s="24">
        <v>612.52</v>
      </c>
      <c r="F1337" s="34">
        <f t="shared" si="55"/>
        <v>0.30625999999999998</v>
      </c>
    </row>
    <row r="1338" spans="1:6" s="8" customFormat="1" ht="15.75" x14ac:dyDescent="0.2">
      <c r="A1338" s="690"/>
      <c r="B1338" s="684"/>
      <c r="C1338" s="33" t="s">
        <v>200</v>
      </c>
      <c r="D1338" s="24">
        <v>2000</v>
      </c>
      <c r="E1338" s="24">
        <v>300</v>
      </c>
      <c r="F1338" s="34">
        <f t="shared" si="55"/>
        <v>0.15</v>
      </c>
    </row>
    <row r="1339" spans="1:6" s="8" customFormat="1" ht="15.75" x14ac:dyDescent="0.2">
      <c r="A1339" s="690"/>
      <c r="B1339" s="684"/>
      <c r="C1339" s="33" t="s">
        <v>181</v>
      </c>
      <c r="D1339" s="24">
        <f>D1340</f>
        <v>165000</v>
      </c>
      <c r="E1339" s="24">
        <f>E1340</f>
        <v>165000</v>
      </c>
      <c r="F1339" s="34">
        <f t="shared" si="55"/>
        <v>1</v>
      </c>
    </row>
    <row r="1340" spans="1:6" s="8" customFormat="1" ht="150.75" customHeight="1" x14ac:dyDescent="0.2">
      <c r="A1340" s="690"/>
      <c r="B1340" s="684"/>
      <c r="C1340" s="33" t="s">
        <v>283</v>
      </c>
      <c r="D1340" s="24">
        <v>165000</v>
      </c>
      <c r="E1340" s="24">
        <v>165000</v>
      </c>
      <c r="F1340" s="25">
        <f t="shared" si="55"/>
        <v>1</v>
      </c>
    </row>
    <row r="1341" spans="1:6" s="8" customFormat="1" ht="31.5" x14ac:dyDescent="0.2">
      <c r="A1341" s="690"/>
      <c r="B1341" s="684"/>
      <c r="C1341" s="33" t="s">
        <v>182</v>
      </c>
      <c r="D1341" s="24">
        <v>0</v>
      </c>
      <c r="E1341" s="24">
        <v>0</v>
      </c>
      <c r="F1341" s="25">
        <f t="shared" si="55"/>
        <v>0</v>
      </c>
    </row>
    <row r="1342" spans="1:6" s="8" customFormat="1" ht="134.25" customHeight="1" x14ac:dyDescent="0.2">
      <c r="A1342" s="690"/>
      <c r="B1342" s="684"/>
      <c r="C1342" s="33" t="s">
        <v>183</v>
      </c>
      <c r="D1342" s="24">
        <v>0</v>
      </c>
      <c r="E1342" s="24">
        <v>0</v>
      </c>
      <c r="F1342" s="25">
        <f t="shared" si="55"/>
        <v>0</v>
      </c>
    </row>
    <row r="1343" spans="1:6" s="8" customFormat="1" ht="43.5" customHeight="1" x14ac:dyDescent="0.2">
      <c r="A1343" s="690"/>
      <c r="B1343" s="684"/>
      <c r="C1343" s="33" t="s">
        <v>184</v>
      </c>
      <c r="D1343" s="24">
        <v>0</v>
      </c>
      <c r="E1343" s="24">
        <v>0</v>
      </c>
      <c r="F1343" s="34">
        <f t="shared" si="55"/>
        <v>0</v>
      </c>
    </row>
    <row r="1344" spans="1:6" s="8" customFormat="1" ht="28.5" customHeight="1" x14ac:dyDescent="0.2">
      <c r="A1344" s="690"/>
      <c r="B1344" s="684"/>
      <c r="C1344" s="447" t="s">
        <v>185</v>
      </c>
      <c r="D1344" s="448">
        <v>0</v>
      </c>
      <c r="E1344" s="24">
        <v>0</v>
      </c>
      <c r="F1344" s="34">
        <f t="shared" si="55"/>
        <v>0</v>
      </c>
    </row>
    <row r="1345" spans="1:6" s="8" customFormat="1" ht="28.5" customHeight="1" x14ac:dyDescent="0.2">
      <c r="A1345" s="706" t="s">
        <v>162</v>
      </c>
      <c r="B1345" s="707"/>
      <c r="C1345" s="707"/>
      <c r="D1345" s="449">
        <f>D4+D29+D63+D103+D127+D154+D215+D324+D342+D367+D446+D428+D460+D472+D483+D829+D841+D935+D1019+D1197+D1267+D1279+D1328</f>
        <v>142265687.60999998</v>
      </c>
      <c r="E1345" s="450">
        <f>E4+E29+E63+E103+E127+E154+E215+E324+E342+E367+E428+E446+E460+E472+E483+E829+E841+E935+E1019+E1197+E1267+E1279+E1328</f>
        <v>134439706.58000001</v>
      </c>
      <c r="F1345" s="451">
        <f>E1345/D1345</f>
        <v>0.94499038270244251</v>
      </c>
    </row>
    <row r="1346" spans="1:6" s="8" customFormat="1" ht="28.5" customHeight="1" x14ac:dyDescent="0.2">
      <c r="A1346" s="708" t="s">
        <v>163</v>
      </c>
      <c r="B1346" s="709"/>
      <c r="C1346" s="709"/>
      <c r="D1346" s="709"/>
      <c r="E1346" s="709"/>
      <c r="F1346" s="710"/>
    </row>
    <row r="1347" spans="1:6" s="8" customFormat="1" ht="15.75" x14ac:dyDescent="0.2">
      <c r="A1347" s="716" t="s">
        <v>14</v>
      </c>
      <c r="B1347" s="27"/>
      <c r="C1347" s="27" t="s">
        <v>15</v>
      </c>
      <c r="D1347" s="28">
        <f>D1348</f>
        <v>71000</v>
      </c>
      <c r="E1347" s="28">
        <f>E1348</f>
        <v>0</v>
      </c>
      <c r="F1347" s="29">
        <f t="shared" ref="F1347:F1349" si="56">IF(E1347=0,0,$E1347/$D1347)</f>
        <v>0</v>
      </c>
    </row>
    <row r="1348" spans="1:6" s="8" customFormat="1" ht="47.25" x14ac:dyDescent="0.2">
      <c r="A1348" s="717"/>
      <c r="B1348" s="430" t="s">
        <v>17</v>
      </c>
      <c r="C1348" s="30" t="s">
        <v>665</v>
      </c>
      <c r="D1348" s="31">
        <f>D1349</f>
        <v>71000</v>
      </c>
      <c r="E1348" s="31">
        <f>E1349</f>
        <v>0</v>
      </c>
      <c r="F1348" s="32">
        <f t="shared" si="56"/>
        <v>0</v>
      </c>
    </row>
    <row r="1349" spans="1:6" s="8" customFormat="1" ht="31.5" x14ac:dyDescent="0.2">
      <c r="A1349" s="427"/>
      <c r="B1349" s="425"/>
      <c r="C1349" s="33" t="s">
        <v>666</v>
      </c>
      <c r="D1349" s="24">
        <f>SUM(D1350:D1350)</f>
        <v>71000</v>
      </c>
      <c r="E1349" s="24">
        <f>SUM(E1350:E1350)</f>
        <v>0</v>
      </c>
      <c r="F1349" s="34">
        <f t="shared" si="56"/>
        <v>0</v>
      </c>
    </row>
    <row r="1350" spans="1:6" s="8" customFormat="1" ht="31.5" x14ac:dyDescent="0.2">
      <c r="A1350" s="427"/>
      <c r="B1350" s="425"/>
      <c r="C1350" s="33" t="s">
        <v>186</v>
      </c>
      <c r="D1350" s="24">
        <v>71000</v>
      </c>
      <c r="E1350" s="24">
        <v>0</v>
      </c>
      <c r="F1350" s="34">
        <f>E1350/D1350</f>
        <v>0</v>
      </c>
    </row>
    <row r="1351" spans="1:6" s="8" customFormat="1" ht="31.5" x14ac:dyDescent="0.2">
      <c r="A1351" s="427"/>
      <c r="B1351" s="425"/>
      <c r="C1351" s="33" t="s">
        <v>667</v>
      </c>
      <c r="D1351" s="24">
        <v>0</v>
      </c>
      <c r="E1351" s="24">
        <v>0</v>
      </c>
      <c r="F1351" s="34">
        <f t="shared" ref="F1351:F1352" si="57">IF(E1351=0,0,$E1351/$D1351)</f>
        <v>0</v>
      </c>
    </row>
    <row r="1352" spans="1:6" s="8" customFormat="1" ht="31.5" x14ac:dyDescent="0.2">
      <c r="A1352" s="427"/>
      <c r="B1352" s="425"/>
      <c r="C1352" s="33" t="s">
        <v>668</v>
      </c>
      <c r="D1352" s="24">
        <v>0</v>
      </c>
      <c r="E1352" s="24">
        <v>0</v>
      </c>
      <c r="F1352" s="34">
        <f t="shared" si="57"/>
        <v>0</v>
      </c>
    </row>
    <row r="1353" spans="1:6" s="8" customFormat="1" ht="15.75" x14ac:dyDescent="0.2">
      <c r="A1353" s="692">
        <v>600</v>
      </c>
      <c r="B1353" s="27"/>
      <c r="C1353" s="27" t="s">
        <v>32</v>
      </c>
      <c r="D1353" s="28">
        <f>D1354+D1362</f>
        <v>35970953.969999999</v>
      </c>
      <c r="E1353" s="28">
        <f>E1354+E1362</f>
        <v>35308489.710000001</v>
      </c>
      <c r="F1353" s="29">
        <f t="shared" ref="F1353:F1369" si="58">IF(E1353=0,0,$E1353/$D1353)</f>
        <v>0.9815833558222421</v>
      </c>
    </row>
    <row r="1354" spans="1:6" s="8" customFormat="1" ht="15.75" x14ac:dyDescent="0.2">
      <c r="A1354" s="690"/>
      <c r="B1354" s="683">
        <v>60014</v>
      </c>
      <c r="C1354" s="30" t="s">
        <v>34</v>
      </c>
      <c r="D1354" s="31">
        <f>D1355</f>
        <v>30963930.969999999</v>
      </c>
      <c r="E1354" s="31">
        <f>E1355</f>
        <v>30303867.289999999</v>
      </c>
      <c r="F1354" s="32">
        <f t="shared" si="58"/>
        <v>0.97868282032279708</v>
      </c>
    </row>
    <row r="1355" spans="1:6" s="8" customFormat="1" ht="141.75" x14ac:dyDescent="0.2">
      <c r="A1355" s="690"/>
      <c r="B1355" s="684"/>
      <c r="C1355" s="33" t="s">
        <v>669</v>
      </c>
      <c r="D1355" s="24">
        <f>SUM(D1356:D1359)</f>
        <v>30963930.969999999</v>
      </c>
      <c r="E1355" s="24">
        <f>SUM(E1356:E1359)</f>
        <v>30303867.289999999</v>
      </c>
      <c r="F1355" s="34">
        <f t="shared" si="58"/>
        <v>0.97868282032279708</v>
      </c>
    </row>
    <row r="1356" spans="1:6" s="8" customFormat="1" ht="31.5" x14ac:dyDescent="0.2">
      <c r="A1356" s="690"/>
      <c r="B1356" s="684"/>
      <c r="C1356" s="33" t="s">
        <v>186</v>
      </c>
      <c r="D1356" s="24">
        <v>24507110.079999998</v>
      </c>
      <c r="E1356" s="24">
        <v>23854299.539999999</v>
      </c>
      <c r="F1356" s="34">
        <f t="shared" si="58"/>
        <v>0.97336240226330273</v>
      </c>
    </row>
    <row r="1357" spans="1:6" s="8" customFormat="1" ht="31.5" x14ac:dyDescent="0.2">
      <c r="A1357" s="690"/>
      <c r="B1357" s="684"/>
      <c r="C1357" s="33" t="s">
        <v>187</v>
      </c>
      <c r="D1357" s="24">
        <v>5524433.46</v>
      </c>
      <c r="E1357" s="24">
        <v>5517180.3200000003</v>
      </c>
      <c r="F1357" s="34">
        <f t="shared" si="58"/>
        <v>0.99868707985126137</v>
      </c>
    </row>
    <row r="1358" spans="1:6" s="8" customFormat="1" ht="31.5" x14ac:dyDescent="0.2">
      <c r="A1358" s="690"/>
      <c r="B1358" s="684"/>
      <c r="C1358" s="33" t="s">
        <v>188</v>
      </c>
      <c r="D1358" s="24">
        <v>859437.43</v>
      </c>
      <c r="E1358" s="24">
        <v>859437.43</v>
      </c>
      <c r="F1358" s="34">
        <f t="shared" si="58"/>
        <v>1</v>
      </c>
    </row>
    <row r="1359" spans="1:6" s="8" customFormat="1" ht="47.25" x14ac:dyDescent="0.2">
      <c r="A1359" s="690"/>
      <c r="B1359" s="684"/>
      <c r="C1359" s="33" t="s">
        <v>208</v>
      </c>
      <c r="D1359" s="24">
        <v>72950</v>
      </c>
      <c r="E1359" s="24">
        <v>72950</v>
      </c>
      <c r="F1359" s="34">
        <f t="shared" si="58"/>
        <v>1</v>
      </c>
    </row>
    <row r="1360" spans="1:6" s="8" customFormat="1" ht="31.5" x14ac:dyDescent="0.2">
      <c r="A1360" s="690"/>
      <c r="B1360" s="684"/>
      <c r="C1360" s="33" t="s">
        <v>667</v>
      </c>
      <c r="D1360" s="24">
        <v>0</v>
      </c>
      <c r="E1360" s="24">
        <v>0</v>
      </c>
      <c r="F1360" s="34">
        <f t="shared" si="58"/>
        <v>0</v>
      </c>
    </row>
    <row r="1361" spans="1:6" s="8" customFormat="1" ht="31.5" x14ac:dyDescent="0.2">
      <c r="A1361" s="690"/>
      <c r="B1361" s="686"/>
      <c r="C1361" s="33" t="s">
        <v>668</v>
      </c>
      <c r="D1361" s="24">
        <v>0</v>
      </c>
      <c r="E1361" s="24">
        <v>0</v>
      </c>
      <c r="F1361" s="34">
        <f t="shared" si="58"/>
        <v>0</v>
      </c>
    </row>
    <row r="1362" spans="1:6" s="8" customFormat="1" ht="31.5" x14ac:dyDescent="0.2">
      <c r="A1362" s="690"/>
      <c r="B1362" s="683">
        <v>60078</v>
      </c>
      <c r="C1362" s="38" t="s">
        <v>169</v>
      </c>
      <c r="D1362" s="31">
        <f>D1363</f>
        <v>5007023</v>
      </c>
      <c r="E1362" s="31">
        <f>E1363</f>
        <v>5004622.42</v>
      </c>
      <c r="F1362" s="32">
        <f t="shared" si="58"/>
        <v>0.99952055742504076</v>
      </c>
    </row>
    <row r="1363" spans="1:6" s="8" customFormat="1" ht="31.5" x14ac:dyDescent="0.2">
      <c r="A1363" s="690"/>
      <c r="B1363" s="684"/>
      <c r="C1363" s="33" t="s">
        <v>666</v>
      </c>
      <c r="D1363" s="24">
        <f>D1364</f>
        <v>5007023</v>
      </c>
      <c r="E1363" s="24">
        <f>E1364</f>
        <v>5004622.42</v>
      </c>
      <c r="F1363" s="34">
        <f t="shared" si="58"/>
        <v>0.99952055742504076</v>
      </c>
    </row>
    <row r="1364" spans="1:6" s="8" customFormat="1" ht="31.5" x14ac:dyDescent="0.2">
      <c r="A1364" s="690"/>
      <c r="B1364" s="684"/>
      <c r="C1364" s="33" t="s">
        <v>186</v>
      </c>
      <c r="D1364" s="24">
        <v>5007023</v>
      </c>
      <c r="E1364" s="24">
        <v>5004622.42</v>
      </c>
      <c r="F1364" s="34">
        <f t="shared" si="58"/>
        <v>0.99952055742504076</v>
      </c>
    </row>
    <row r="1365" spans="1:6" s="8" customFormat="1" ht="31.5" x14ac:dyDescent="0.2">
      <c r="A1365" s="690"/>
      <c r="B1365" s="684"/>
      <c r="C1365" s="33" t="s">
        <v>667</v>
      </c>
      <c r="D1365" s="24">
        <v>0</v>
      </c>
      <c r="E1365" s="24">
        <v>0</v>
      </c>
      <c r="F1365" s="34">
        <f t="shared" si="58"/>
        <v>0</v>
      </c>
    </row>
    <row r="1366" spans="1:6" s="8" customFormat="1" ht="31.5" x14ac:dyDescent="0.2">
      <c r="A1366" s="693"/>
      <c r="B1366" s="686"/>
      <c r="C1366" s="33" t="s">
        <v>668</v>
      </c>
      <c r="D1366" s="24">
        <v>0</v>
      </c>
      <c r="E1366" s="24">
        <v>0</v>
      </c>
      <c r="F1366" s="34">
        <f t="shared" si="58"/>
        <v>0</v>
      </c>
    </row>
    <row r="1367" spans="1:6" s="8" customFormat="1" ht="15.75" x14ac:dyDescent="0.2">
      <c r="A1367" s="692">
        <v>700</v>
      </c>
      <c r="B1367" s="27"/>
      <c r="C1367" s="27" t="s">
        <v>38</v>
      </c>
      <c r="D1367" s="28">
        <f>D1368</f>
        <v>227570</v>
      </c>
      <c r="E1367" s="28">
        <f>E1368</f>
        <v>136330</v>
      </c>
      <c r="F1367" s="29">
        <f t="shared" si="58"/>
        <v>0.59906841850859072</v>
      </c>
    </row>
    <row r="1368" spans="1:6" s="8" customFormat="1" ht="31.5" x14ac:dyDescent="0.2">
      <c r="A1368" s="690"/>
      <c r="B1368" s="424">
        <v>70005</v>
      </c>
      <c r="C1368" s="30" t="s">
        <v>40</v>
      </c>
      <c r="D1368" s="31">
        <f>D1369</f>
        <v>227570</v>
      </c>
      <c r="E1368" s="31">
        <f>E1369</f>
        <v>136330</v>
      </c>
      <c r="F1368" s="32">
        <f t="shared" si="58"/>
        <v>0.59906841850859072</v>
      </c>
    </row>
    <row r="1369" spans="1:6" s="8" customFormat="1" ht="31.5" x14ac:dyDescent="0.2">
      <c r="A1369" s="427"/>
      <c r="B1369" s="425"/>
      <c r="C1369" s="33" t="s">
        <v>666</v>
      </c>
      <c r="D1369" s="24">
        <f>SUM(D1370:D1370)</f>
        <v>227570</v>
      </c>
      <c r="E1369" s="24">
        <f>SUM(E1370:E1370)</f>
        <v>136330</v>
      </c>
      <c r="F1369" s="34">
        <f t="shared" si="58"/>
        <v>0.59906841850859072</v>
      </c>
    </row>
    <row r="1370" spans="1:6" s="8" customFormat="1" ht="31.5" x14ac:dyDescent="0.2">
      <c r="A1370" s="427"/>
      <c r="B1370" s="425"/>
      <c r="C1370" s="33" t="s">
        <v>186</v>
      </c>
      <c r="D1370" s="24">
        <v>227570</v>
      </c>
      <c r="E1370" s="24">
        <v>136330</v>
      </c>
      <c r="F1370" s="34">
        <f>E1370/D1370</f>
        <v>0.59906841850859072</v>
      </c>
    </row>
    <row r="1371" spans="1:6" s="8" customFormat="1" ht="31.5" x14ac:dyDescent="0.2">
      <c r="A1371" s="427"/>
      <c r="B1371" s="425"/>
      <c r="C1371" s="33" t="s">
        <v>667</v>
      </c>
      <c r="D1371" s="24">
        <v>0</v>
      </c>
      <c r="E1371" s="24">
        <v>0</v>
      </c>
      <c r="F1371" s="34">
        <f t="shared" ref="F1371:F1387" si="59">IF(E1371=0,0,$E1371/$D1371)</f>
        <v>0</v>
      </c>
    </row>
    <row r="1372" spans="1:6" s="8" customFormat="1" ht="31.5" x14ac:dyDescent="0.2">
      <c r="A1372" s="427"/>
      <c r="B1372" s="425"/>
      <c r="C1372" s="33" t="s">
        <v>668</v>
      </c>
      <c r="D1372" s="24">
        <v>0</v>
      </c>
      <c r="E1372" s="24">
        <v>0</v>
      </c>
      <c r="F1372" s="34">
        <f t="shared" si="59"/>
        <v>0</v>
      </c>
    </row>
    <row r="1373" spans="1:6" s="8" customFormat="1" ht="15.75" x14ac:dyDescent="0.2">
      <c r="A1373" s="692">
        <v>710</v>
      </c>
      <c r="B1373" s="27"/>
      <c r="C1373" s="27" t="s">
        <v>49</v>
      </c>
      <c r="D1373" s="28">
        <f t="shared" ref="D1373:E1375" si="60">D1374</f>
        <v>25000</v>
      </c>
      <c r="E1373" s="28">
        <f t="shared" si="60"/>
        <v>0</v>
      </c>
      <c r="F1373" s="29">
        <f t="shared" si="59"/>
        <v>0</v>
      </c>
    </row>
    <row r="1374" spans="1:6" s="8" customFormat="1" ht="31.5" x14ac:dyDescent="0.2">
      <c r="A1374" s="690"/>
      <c r="B1374" s="683">
        <v>71012</v>
      </c>
      <c r="C1374" s="30" t="s">
        <v>377</v>
      </c>
      <c r="D1374" s="31">
        <f t="shared" si="60"/>
        <v>25000</v>
      </c>
      <c r="E1374" s="31">
        <f t="shared" si="60"/>
        <v>0</v>
      </c>
      <c r="F1374" s="32">
        <f t="shared" si="59"/>
        <v>0</v>
      </c>
    </row>
    <row r="1375" spans="1:6" s="8" customFormat="1" ht="31.5" x14ac:dyDescent="0.2">
      <c r="A1375" s="690"/>
      <c r="B1375" s="684"/>
      <c r="C1375" s="33" t="s">
        <v>666</v>
      </c>
      <c r="D1375" s="24">
        <f t="shared" si="60"/>
        <v>25000</v>
      </c>
      <c r="E1375" s="24">
        <f t="shared" si="60"/>
        <v>0</v>
      </c>
      <c r="F1375" s="34">
        <f t="shared" si="59"/>
        <v>0</v>
      </c>
    </row>
    <row r="1376" spans="1:6" s="8" customFormat="1" ht="47.25" x14ac:dyDescent="0.2">
      <c r="A1376" s="690"/>
      <c r="B1376" s="684"/>
      <c r="C1376" s="33" t="s">
        <v>208</v>
      </c>
      <c r="D1376" s="24">
        <v>25000</v>
      </c>
      <c r="E1376" s="24">
        <v>0</v>
      </c>
      <c r="F1376" s="34">
        <f t="shared" si="59"/>
        <v>0</v>
      </c>
    </row>
    <row r="1377" spans="1:6" s="8" customFormat="1" ht="31.5" x14ac:dyDescent="0.2">
      <c r="A1377" s="690"/>
      <c r="B1377" s="684"/>
      <c r="C1377" s="33" t="s">
        <v>667</v>
      </c>
      <c r="D1377" s="24">
        <v>0</v>
      </c>
      <c r="E1377" s="24">
        <v>0</v>
      </c>
      <c r="F1377" s="34">
        <f t="shared" si="59"/>
        <v>0</v>
      </c>
    </row>
    <row r="1378" spans="1:6" s="8" customFormat="1" ht="31.5" x14ac:dyDescent="0.2">
      <c r="A1378" s="690"/>
      <c r="B1378" s="686"/>
      <c r="C1378" s="33" t="s">
        <v>668</v>
      </c>
      <c r="D1378" s="24">
        <v>0</v>
      </c>
      <c r="E1378" s="24">
        <v>0</v>
      </c>
      <c r="F1378" s="34">
        <f t="shared" si="59"/>
        <v>0</v>
      </c>
    </row>
    <row r="1379" spans="1:6" s="8" customFormat="1" ht="15.75" x14ac:dyDescent="0.2">
      <c r="A1379" s="692">
        <v>720</v>
      </c>
      <c r="B1379" s="27"/>
      <c r="C1379" s="27" t="s">
        <v>55</v>
      </c>
      <c r="D1379" s="28">
        <f>D1380</f>
        <v>2639730.39</v>
      </c>
      <c r="E1379" s="28">
        <f>E1380</f>
        <v>404.87</v>
      </c>
      <c r="F1379" s="29">
        <f t="shared" si="59"/>
        <v>1.5337551195900728E-4</v>
      </c>
    </row>
    <row r="1380" spans="1:6" s="8" customFormat="1" ht="15.75" x14ac:dyDescent="0.2">
      <c r="A1380" s="690"/>
      <c r="B1380" s="683">
        <v>72095</v>
      </c>
      <c r="C1380" s="30" t="s">
        <v>57</v>
      </c>
      <c r="D1380" s="31">
        <f>D1381</f>
        <v>2639730.39</v>
      </c>
      <c r="E1380" s="31">
        <f>E1381</f>
        <v>404.87</v>
      </c>
      <c r="F1380" s="32">
        <f t="shared" si="59"/>
        <v>1.5337551195900728E-4</v>
      </c>
    </row>
    <row r="1381" spans="1:6" s="8" customFormat="1" ht="141.75" x14ac:dyDescent="0.2">
      <c r="A1381" s="690"/>
      <c r="B1381" s="684"/>
      <c r="C1381" s="33" t="s">
        <v>669</v>
      </c>
      <c r="D1381" s="24">
        <f>SUM(D1382:D1383)</f>
        <v>2639730.39</v>
      </c>
      <c r="E1381" s="24">
        <f>SUM(E1382:E1383)</f>
        <v>404.87</v>
      </c>
      <c r="F1381" s="34">
        <f t="shared" si="59"/>
        <v>1.5337551195900728E-4</v>
      </c>
    </row>
    <row r="1382" spans="1:6" s="8" customFormat="1" ht="31.5" x14ac:dyDescent="0.2">
      <c r="A1382" s="690"/>
      <c r="B1382" s="684"/>
      <c r="C1382" s="33" t="s">
        <v>187</v>
      </c>
      <c r="D1382" s="24">
        <v>2393906.04</v>
      </c>
      <c r="E1382" s="24">
        <v>344.14</v>
      </c>
      <c r="F1382" s="34">
        <f t="shared" si="59"/>
        <v>1.4375668645708417E-4</v>
      </c>
    </row>
    <row r="1383" spans="1:6" s="8" customFormat="1" ht="31.5" x14ac:dyDescent="0.2">
      <c r="A1383" s="690"/>
      <c r="B1383" s="684"/>
      <c r="C1383" s="33" t="s">
        <v>188</v>
      </c>
      <c r="D1383" s="24">
        <v>245824.35</v>
      </c>
      <c r="E1383" s="24">
        <v>60.73</v>
      </c>
      <c r="F1383" s="34">
        <f t="shared" si="59"/>
        <v>2.4704631579418394E-4</v>
      </c>
    </row>
    <row r="1384" spans="1:6" s="8" customFormat="1" ht="31.5" x14ac:dyDescent="0.2">
      <c r="A1384" s="690"/>
      <c r="B1384" s="684"/>
      <c r="C1384" s="33" t="s">
        <v>670</v>
      </c>
      <c r="D1384" s="24">
        <v>0</v>
      </c>
      <c r="E1384" s="24">
        <v>0</v>
      </c>
      <c r="F1384" s="34">
        <f t="shared" si="59"/>
        <v>0</v>
      </c>
    </row>
    <row r="1385" spans="1:6" s="8" customFormat="1" ht="31.5" x14ac:dyDescent="0.2">
      <c r="A1385" s="690"/>
      <c r="B1385" s="686"/>
      <c r="C1385" s="33" t="s">
        <v>668</v>
      </c>
      <c r="D1385" s="24">
        <v>0</v>
      </c>
      <c r="E1385" s="24">
        <v>0</v>
      </c>
      <c r="F1385" s="34">
        <f t="shared" si="59"/>
        <v>0</v>
      </c>
    </row>
    <row r="1386" spans="1:6" s="8" customFormat="1" ht="15.75" x14ac:dyDescent="0.2">
      <c r="A1386" s="697">
        <v>750</v>
      </c>
      <c r="B1386" s="415"/>
      <c r="C1386" s="27" t="s">
        <v>59</v>
      </c>
      <c r="D1386" s="28">
        <f t="shared" ref="D1386:E1388" si="61">D1387</f>
        <v>58402</v>
      </c>
      <c r="E1386" s="28">
        <f t="shared" si="61"/>
        <v>58401.53</v>
      </c>
      <c r="F1386" s="29">
        <f t="shared" si="59"/>
        <v>0.99999195233039961</v>
      </c>
    </row>
    <row r="1387" spans="1:6" s="8" customFormat="1" ht="15.75" x14ac:dyDescent="0.2">
      <c r="A1387" s="698"/>
      <c r="B1387" s="714">
        <v>75020</v>
      </c>
      <c r="C1387" s="30" t="s">
        <v>63</v>
      </c>
      <c r="D1387" s="31">
        <f t="shared" si="61"/>
        <v>58402</v>
      </c>
      <c r="E1387" s="31">
        <f t="shared" si="61"/>
        <v>58401.53</v>
      </c>
      <c r="F1387" s="32">
        <f t="shared" si="59"/>
        <v>0.99999195233039961</v>
      </c>
    </row>
    <row r="1388" spans="1:6" s="8" customFormat="1" ht="31.5" x14ac:dyDescent="0.2">
      <c r="A1388" s="698"/>
      <c r="B1388" s="715"/>
      <c r="C1388" s="33" t="s">
        <v>666</v>
      </c>
      <c r="D1388" s="24">
        <f t="shared" si="61"/>
        <v>58402</v>
      </c>
      <c r="E1388" s="24">
        <f t="shared" si="61"/>
        <v>58401.53</v>
      </c>
      <c r="F1388" s="34">
        <f t="shared" ref="F1388:F1391" si="62">IF(E1388=0,0,$E1388/$D1388)</f>
        <v>0.99999195233039961</v>
      </c>
    </row>
    <row r="1389" spans="1:6" s="8" customFormat="1" ht="47.25" x14ac:dyDescent="0.2">
      <c r="A1389" s="698"/>
      <c r="B1389" s="715"/>
      <c r="C1389" s="33" t="s">
        <v>208</v>
      </c>
      <c r="D1389" s="24">
        <v>58402</v>
      </c>
      <c r="E1389" s="24">
        <v>58401.53</v>
      </c>
      <c r="F1389" s="34">
        <f t="shared" si="62"/>
        <v>0.99999195233039961</v>
      </c>
    </row>
    <row r="1390" spans="1:6" s="8" customFormat="1" ht="31.5" x14ac:dyDescent="0.2">
      <c r="A1390" s="698"/>
      <c r="B1390" s="715"/>
      <c r="C1390" s="33" t="s">
        <v>670</v>
      </c>
      <c r="D1390" s="24">
        <v>0</v>
      </c>
      <c r="E1390" s="24">
        <v>0</v>
      </c>
      <c r="F1390" s="34">
        <f t="shared" si="62"/>
        <v>0</v>
      </c>
    </row>
    <row r="1391" spans="1:6" s="8" customFormat="1" ht="31.5" x14ac:dyDescent="0.2">
      <c r="A1391" s="698"/>
      <c r="B1391" s="715"/>
      <c r="C1391" s="33" t="s">
        <v>668</v>
      </c>
      <c r="D1391" s="24">
        <v>0</v>
      </c>
      <c r="E1391" s="24">
        <v>0</v>
      </c>
      <c r="F1391" s="34">
        <f t="shared" si="62"/>
        <v>0</v>
      </c>
    </row>
    <row r="1392" spans="1:6" s="8" customFormat="1" ht="31.5" x14ac:dyDescent="0.2">
      <c r="A1392" s="452">
        <v>754</v>
      </c>
      <c r="B1392" s="417"/>
      <c r="C1392" s="415" t="s">
        <v>69</v>
      </c>
      <c r="D1392" s="412">
        <f>D1393+D1398</f>
        <v>27000</v>
      </c>
      <c r="E1392" s="412">
        <f>E1393+E1398</f>
        <v>24569.4</v>
      </c>
      <c r="F1392" s="413">
        <f t="shared" ref="F1392:F1408" si="63">IF(E1392=0,0,$E1392/$D1392)</f>
        <v>0.90997777777777789</v>
      </c>
    </row>
    <row r="1393" spans="1:6" s="8" customFormat="1" ht="15.75" x14ac:dyDescent="0.2">
      <c r="A1393" s="431"/>
      <c r="B1393" s="160">
        <v>75405</v>
      </c>
      <c r="C1393" s="407" t="s">
        <v>337</v>
      </c>
      <c r="D1393" s="31">
        <f t="shared" ref="D1393:E1394" si="64">D1394</f>
        <v>12000</v>
      </c>
      <c r="E1393" s="31">
        <f t="shared" si="64"/>
        <v>9569.4</v>
      </c>
      <c r="F1393" s="32">
        <f t="shared" si="63"/>
        <v>0.79744999999999999</v>
      </c>
    </row>
    <row r="1394" spans="1:6" s="8" customFormat="1" ht="31.5" x14ac:dyDescent="0.2">
      <c r="A1394" s="431"/>
      <c r="B1394" s="426"/>
      <c r="C1394" s="153" t="s">
        <v>666</v>
      </c>
      <c r="D1394" s="453">
        <f t="shared" si="64"/>
        <v>12000</v>
      </c>
      <c r="E1394" s="453">
        <f t="shared" si="64"/>
        <v>9569.4</v>
      </c>
      <c r="F1394" s="454">
        <f>IF(E1394=0,0,$E1394/$D1394)</f>
        <v>0.79744999999999999</v>
      </c>
    </row>
    <row r="1395" spans="1:6" s="8" customFormat="1" ht="63" x14ac:dyDescent="0.2">
      <c r="A1395" s="431"/>
      <c r="B1395" s="426"/>
      <c r="C1395" s="153" t="s">
        <v>538</v>
      </c>
      <c r="D1395" s="453">
        <v>12000</v>
      </c>
      <c r="E1395" s="453">
        <v>9569.4</v>
      </c>
      <c r="F1395" s="454">
        <f>IF(E1395=0,0,$E1395/$D1395)</f>
        <v>0.79744999999999999</v>
      </c>
    </row>
    <row r="1396" spans="1:6" s="8" customFormat="1" ht="31.5" x14ac:dyDescent="0.2">
      <c r="A1396" s="431"/>
      <c r="B1396" s="426"/>
      <c r="C1396" s="153" t="s">
        <v>670</v>
      </c>
      <c r="D1396" s="453">
        <v>0</v>
      </c>
      <c r="E1396" s="453">
        <v>0</v>
      </c>
      <c r="F1396" s="454">
        <f>IF(E1396=0,0,$E1396/$D1396)</f>
        <v>0</v>
      </c>
    </row>
    <row r="1397" spans="1:6" s="8" customFormat="1" ht="31.5" x14ac:dyDescent="0.2">
      <c r="A1397" s="431"/>
      <c r="B1397" s="420"/>
      <c r="C1397" s="153" t="s">
        <v>668</v>
      </c>
      <c r="D1397" s="453">
        <v>0</v>
      </c>
      <c r="E1397" s="453">
        <v>0</v>
      </c>
      <c r="F1397" s="454">
        <f>IF(E1397=0,0,$E1397/$D1397)</f>
        <v>0</v>
      </c>
    </row>
    <row r="1398" spans="1:6" s="8" customFormat="1" ht="31.5" x14ac:dyDescent="0.2">
      <c r="A1398" s="455"/>
      <c r="B1398" s="718">
        <v>75411</v>
      </c>
      <c r="C1398" s="337" t="s">
        <v>71</v>
      </c>
      <c r="D1398" s="31">
        <f t="shared" ref="D1398:E1399" si="65">D1399</f>
        <v>15000</v>
      </c>
      <c r="E1398" s="31">
        <f t="shared" si="65"/>
        <v>15000</v>
      </c>
      <c r="F1398" s="32">
        <f t="shared" ref="F1398:F1402" si="66">IF(E1398=0,0,$E1398/$D1398)</f>
        <v>1</v>
      </c>
    </row>
    <row r="1399" spans="1:6" s="8" customFormat="1" ht="31.5" x14ac:dyDescent="0.2">
      <c r="A1399" s="455"/>
      <c r="B1399" s="688"/>
      <c r="C1399" s="338" t="s">
        <v>666</v>
      </c>
      <c r="D1399" s="24">
        <f t="shared" si="65"/>
        <v>15000</v>
      </c>
      <c r="E1399" s="24">
        <f t="shared" si="65"/>
        <v>15000</v>
      </c>
      <c r="F1399" s="34">
        <f t="shared" si="66"/>
        <v>1</v>
      </c>
    </row>
    <row r="1400" spans="1:6" s="8" customFormat="1" ht="47.25" x14ac:dyDescent="0.2">
      <c r="A1400" s="455"/>
      <c r="B1400" s="688"/>
      <c r="C1400" s="338" t="s">
        <v>208</v>
      </c>
      <c r="D1400" s="24">
        <v>15000</v>
      </c>
      <c r="E1400" s="24">
        <v>15000</v>
      </c>
      <c r="F1400" s="34">
        <f t="shared" si="66"/>
        <v>1</v>
      </c>
    </row>
    <row r="1401" spans="1:6" s="8" customFormat="1" ht="31.5" x14ac:dyDescent="0.2">
      <c r="A1401" s="455"/>
      <c r="B1401" s="688"/>
      <c r="C1401" s="338" t="s">
        <v>670</v>
      </c>
      <c r="D1401" s="24">
        <v>0</v>
      </c>
      <c r="E1401" s="24">
        <v>0</v>
      </c>
      <c r="F1401" s="34">
        <f t="shared" si="66"/>
        <v>0</v>
      </c>
    </row>
    <row r="1402" spans="1:6" s="8" customFormat="1" ht="31.5" x14ac:dyDescent="0.2">
      <c r="A1402" s="455"/>
      <c r="B1402" s="719"/>
      <c r="C1402" s="338" t="s">
        <v>668</v>
      </c>
      <c r="D1402" s="24">
        <v>0</v>
      </c>
      <c r="E1402" s="24">
        <v>0</v>
      </c>
      <c r="F1402" s="34">
        <f t="shared" si="66"/>
        <v>0</v>
      </c>
    </row>
    <row r="1403" spans="1:6" s="8" customFormat="1" ht="15.75" x14ac:dyDescent="0.2">
      <c r="A1403" s="428">
        <v>801</v>
      </c>
      <c r="B1403" s="417"/>
      <c r="C1403" s="415" t="s">
        <v>99</v>
      </c>
      <c r="D1403" s="28">
        <f>D1404+D1409</f>
        <v>1027863</v>
      </c>
      <c r="E1403" s="28">
        <f>E1404+E1409</f>
        <v>475606.91</v>
      </c>
      <c r="F1403" s="29">
        <f t="shared" si="63"/>
        <v>0.46271430141954711</v>
      </c>
    </row>
    <row r="1404" spans="1:6" s="8" customFormat="1" ht="15.75" x14ac:dyDescent="0.2">
      <c r="A1404" s="429"/>
      <c r="B1404" s="433">
        <v>80115</v>
      </c>
      <c r="C1404" s="30" t="s">
        <v>536</v>
      </c>
      <c r="D1404" s="31">
        <f>D1405</f>
        <v>444857</v>
      </c>
      <c r="E1404" s="31">
        <f>E1405</f>
        <v>444856.91</v>
      </c>
      <c r="F1404" s="32">
        <f t="shared" si="63"/>
        <v>0.99999979768779623</v>
      </c>
    </row>
    <row r="1405" spans="1:6" s="8" customFormat="1" ht="31.5" x14ac:dyDescent="0.2">
      <c r="A1405" s="429"/>
      <c r="B1405" s="456"/>
      <c r="C1405" s="33" t="s">
        <v>666</v>
      </c>
      <c r="D1405" s="24">
        <f>SUM(D1406)</f>
        <v>444857</v>
      </c>
      <c r="E1405" s="24">
        <f>SUM(E1406)</f>
        <v>444856.91</v>
      </c>
      <c r="F1405" s="34">
        <f t="shared" si="63"/>
        <v>0.99999979768779623</v>
      </c>
    </row>
    <row r="1406" spans="1:6" s="8" customFormat="1" ht="31.5" x14ac:dyDescent="0.2">
      <c r="A1406" s="429"/>
      <c r="B1406" s="456"/>
      <c r="C1406" s="33" t="s">
        <v>334</v>
      </c>
      <c r="D1406" s="24">
        <v>444857</v>
      </c>
      <c r="E1406" s="24">
        <v>444856.91</v>
      </c>
      <c r="F1406" s="34">
        <f t="shared" si="63"/>
        <v>0.99999979768779623</v>
      </c>
    </row>
    <row r="1407" spans="1:6" s="8" customFormat="1" ht="31.5" x14ac:dyDescent="0.2">
      <c r="A1407" s="429"/>
      <c r="B1407" s="456"/>
      <c r="C1407" s="33" t="s">
        <v>670</v>
      </c>
      <c r="D1407" s="24">
        <v>0</v>
      </c>
      <c r="E1407" s="24">
        <v>0</v>
      </c>
      <c r="F1407" s="34">
        <f t="shared" si="63"/>
        <v>0</v>
      </c>
    </row>
    <row r="1408" spans="1:6" s="8" customFormat="1" ht="31.5" x14ac:dyDescent="0.2">
      <c r="A1408" s="429"/>
      <c r="B1408" s="456"/>
      <c r="C1408" s="33" t="s">
        <v>668</v>
      </c>
      <c r="D1408" s="24">
        <v>0</v>
      </c>
      <c r="E1408" s="24">
        <v>0</v>
      </c>
      <c r="F1408" s="34">
        <f t="shared" si="63"/>
        <v>0</v>
      </c>
    </row>
    <row r="1409" spans="1:6" s="8" customFormat="1" ht="15.75" x14ac:dyDescent="0.2">
      <c r="A1409" s="429"/>
      <c r="B1409" s="432">
        <v>80120</v>
      </c>
      <c r="C1409" s="30" t="s">
        <v>101</v>
      </c>
      <c r="D1409" s="31">
        <f>D1410</f>
        <v>583006</v>
      </c>
      <c r="E1409" s="31">
        <f>E1410</f>
        <v>30750</v>
      </c>
      <c r="F1409" s="32">
        <f>IF(E1409=0,0,$E1409/$D1409)</f>
        <v>5.2743882567246304E-2</v>
      </c>
    </row>
    <row r="1410" spans="1:6" s="8" customFormat="1" ht="31.5" x14ac:dyDescent="0.2">
      <c r="A1410" s="429"/>
      <c r="B1410" s="456"/>
      <c r="C1410" s="33" t="s">
        <v>666</v>
      </c>
      <c r="D1410" s="24">
        <f>SUM(D1411:D1411)</f>
        <v>583006</v>
      </c>
      <c r="E1410" s="24">
        <f>SUM(E1411:E1411)</f>
        <v>30750</v>
      </c>
      <c r="F1410" s="34">
        <f>IF(E1410=0,0,$E1410/$D1410)</f>
        <v>5.2743882567246304E-2</v>
      </c>
    </row>
    <row r="1411" spans="1:6" s="8" customFormat="1" ht="31.5" x14ac:dyDescent="0.2">
      <c r="A1411" s="429"/>
      <c r="B1411" s="456"/>
      <c r="C1411" s="33" t="s">
        <v>334</v>
      </c>
      <c r="D1411" s="24">
        <v>583006</v>
      </c>
      <c r="E1411" s="24">
        <v>30750</v>
      </c>
      <c r="F1411" s="34">
        <f>IF(E1411=0,0,$E1411/$D1411)</f>
        <v>5.2743882567246304E-2</v>
      </c>
    </row>
    <row r="1412" spans="1:6" s="8" customFormat="1" ht="31.5" x14ac:dyDescent="0.2">
      <c r="A1412" s="429"/>
      <c r="B1412" s="456"/>
      <c r="C1412" s="33" t="s">
        <v>670</v>
      </c>
      <c r="D1412" s="24">
        <v>0</v>
      </c>
      <c r="E1412" s="24">
        <v>0</v>
      </c>
      <c r="F1412" s="34">
        <f>IF(E1412=0,0,$E1412/$D1412)</f>
        <v>0</v>
      </c>
    </row>
    <row r="1413" spans="1:6" s="8" customFormat="1" ht="31.5" x14ac:dyDescent="0.2">
      <c r="A1413" s="429"/>
      <c r="B1413" s="456"/>
      <c r="C1413" s="33" t="s">
        <v>668</v>
      </c>
      <c r="D1413" s="24">
        <v>0</v>
      </c>
      <c r="E1413" s="24">
        <v>0</v>
      </c>
      <c r="F1413" s="34">
        <f t="shared" ref="F1413:F1422" si="67">IF(E1413=0,0,$E1413/$D1413)</f>
        <v>0</v>
      </c>
    </row>
    <row r="1414" spans="1:6" s="8" customFormat="1" ht="15.75" x14ac:dyDescent="0.2">
      <c r="A1414" s="428">
        <v>852</v>
      </c>
      <c r="B1414" s="415"/>
      <c r="C1414" s="27" t="s">
        <v>114</v>
      </c>
      <c r="D1414" s="28">
        <f>D1415</f>
        <v>1127522</v>
      </c>
      <c r="E1414" s="28">
        <f>E1415</f>
        <v>1127521.56</v>
      </c>
      <c r="F1414" s="29">
        <f t="shared" si="67"/>
        <v>0.99999960976371194</v>
      </c>
    </row>
    <row r="1415" spans="1:6" s="8" customFormat="1" ht="15.75" x14ac:dyDescent="0.2">
      <c r="A1415" s="429"/>
      <c r="B1415" s="703">
        <v>85202</v>
      </c>
      <c r="C1415" s="30" t="s">
        <v>123</v>
      </c>
      <c r="D1415" s="31">
        <f>D1416</f>
        <v>1127522</v>
      </c>
      <c r="E1415" s="31">
        <f>E1416</f>
        <v>1127521.56</v>
      </c>
      <c r="F1415" s="32">
        <f t="shared" si="67"/>
        <v>0.99999960976371194</v>
      </c>
    </row>
    <row r="1416" spans="1:6" s="8" customFormat="1" ht="31.5" x14ac:dyDescent="0.2">
      <c r="A1416" s="429"/>
      <c r="B1416" s="704"/>
      <c r="C1416" s="33" t="s">
        <v>666</v>
      </c>
      <c r="D1416" s="24">
        <f>D1418+D1417</f>
        <v>1127522</v>
      </c>
      <c r="E1416" s="24">
        <f>E1418+E1417</f>
        <v>1127521.56</v>
      </c>
      <c r="F1416" s="34">
        <f t="shared" si="67"/>
        <v>0.99999960976371194</v>
      </c>
    </row>
    <row r="1417" spans="1:6" s="8" customFormat="1" ht="31.5" x14ac:dyDescent="0.2">
      <c r="A1417" s="429"/>
      <c r="B1417" s="704"/>
      <c r="C1417" s="33" t="s">
        <v>334</v>
      </c>
      <c r="D1417" s="24">
        <v>94687</v>
      </c>
      <c r="E1417" s="24">
        <v>94686.56</v>
      </c>
      <c r="F1417" s="25">
        <f>IF(E1417=0,0,$E1417/$D1417)</f>
        <v>0.99999535311077548</v>
      </c>
    </row>
    <row r="1418" spans="1:6" s="8" customFormat="1" ht="47.25" x14ac:dyDescent="0.2">
      <c r="A1418" s="429"/>
      <c r="B1418" s="704"/>
      <c r="C1418" s="33" t="s">
        <v>208</v>
      </c>
      <c r="D1418" s="24">
        <v>1032835</v>
      </c>
      <c r="E1418" s="24">
        <v>1032835</v>
      </c>
      <c r="F1418" s="25">
        <f t="shared" si="67"/>
        <v>1</v>
      </c>
    </row>
    <row r="1419" spans="1:6" s="8" customFormat="1" ht="31.5" x14ac:dyDescent="0.2">
      <c r="A1419" s="429"/>
      <c r="B1419" s="704"/>
      <c r="C1419" s="33" t="s">
        <v>670</v>
      </c>
      <c r="D1419" s="24">
        <v>0</v>
      </c>
      <c r="E1419" s="24">
        <v>0</v>
      </c>
      <c r="F1419" s="25">
        <f t="shared" si="67"/>
        <v>0</v>
      </c>
    </row>
    <row r="1420" spans="1:6" s="8" customFormat="1" ht="31.5" x14ac:dyDescent="0.2">
      <c r="A1420" s="139"/>
      <c r="B1420" s="705"/>
      <c r="C1420" s="33" t="s">
        <v>668</v>
      </c>
      <c r="D1420" s="24">
        <v>0</v>
      </c>
      <c r="E1420" s="24">
        <v>0</v>
      </c>
      <c r="F1420" s="34">
        <f t="shared" si="67"/>
        <v>0</v>
      </c>
    </row>
    <row r="1421" spans="1:6" s="8" customFormat="1" ht="31.5" x14ac:dyDescent="0.2">
      <c r="A1421" s="702">
        <v>853</v>
      </c>
      <c r="B1421" s="27"/>
      <c r="C1421" s="27" t="s">
        <v>134</v>
      </c>
      <c r="D1421" s="435">
        <f>D1422+D1427</f>
        <v>524388.02</v>
      </c>
      <c r="E1421" s="436">
        <f>E1422+E1427</f>
        <v>484608.7</v>
      </c>
      <c r="F1421" s="437">
        <f t="shared" si="67"/>
        <v>0.9241414401496052</v>
      </c>
    </row>
    <row r="1422" spans="1:6" s="8" customFormat="1" ht="15.75" x14ac:dyDescent="0.2">
      <c r="A1422" s="690"/>
      <c r="B1422" s="695">
        <v>85333</v>
      </c>
      <c r="C1422" s="30" t="s">
        <v>142</v>
      </c>
      <c r="D1422" s="31">
        <f>D1423</f>
        <v>388000</v>
      </c>
      <c r="E1422" s="31">
        <f>E1423</f>
        <v>373724.12</v>
      </c>
      <c r="F1422" s="32">
        <f t="shared" si="67"/>
        <v>0.96320649484536081</v>
      </c>
    </row>
    <row r="1423" spans="1:6" s="8" customFormat="1" ht="31.5" x14ac:dyDescent="0.2">
      <c r="A1423" s="690"/>
      <c r="B1423" s="684"/>
      <c r="C1423" s="33" t="s">
        <v>666</v>
      </c>
      <c r="D1423" s="24">
        <f>SUM(D1424:D1424)</f>
        <v>388000</v>
      </c>
      <c r="E1423" s="24">
        <f>SUM(E1424:E1424)</f>
        <v>373724.12</v>
      </c>
      <c r="F1423" s="34">
        <f t="shared" ref="F1423:F1431" si="68">IF(E1423=0,0,$E1423/$D1423)</f>
        <v>0.96320649484536081</v>
      </c>
    </row>
    <row r="1424" spans="1:6" s="8" customFormat="1" ht="31.5" x14ac:dyDescent="0.2">
      <c r="A1424" s="690"/>
      <c r="B1424" s="684"/>
      <c r="C1424" s="33" t="s">
        <v>334</v>
      </c>
      <c r="D1424" s="24">
        <v>388000</v>
      </c>
      <c r="E1424" s="24">
        <v>373724.12</v>
      </c>
      <c r="F1424" s="34">
        <f t="shared" si="68"/>
        <v>0.96320649484536081</v>
      </c>
    </row>
    <row r="1425" spans="1:6" s="8" customFormat="1" ht="31.5" x14ac:dyDescent="0.2">
      <c r="A1425" s="690"/>
      <c r="B1425" s="684"/>
      <c r="C1425" s="33" t="s">
        <v>670</v>
      </c>
      <c r="D1425" s="24">
        <v>0</v>
      </c>
      <c r="E1425" s="24">
        <v>0</v>
      </c>
      <c r="F1425" s="34">
        <f t="shared" si="68"/>
        <v>0</v>
      </c>
    </row>
    <row r="1426" spans="1:6" s="8" customFormat="1" ht="31.5" x14ac:dyDescent="0.2">
      <c r="A1426" s="690"/>
      <c r="B1426" s="686"/>
      <c r="C1426" s="33" t="s">
        <v>668</v>
      </c>
      <c r="D1426" s="24">
        <v>0</v>
      </c>
      <c r="E1426" s="24">
        <v>0</v>
      </c>
      <c r="F1426" s="34">
        <f t="shared" si="68"/>
        <v>0</v>
      </c>
    </row>
    <row r="1427" spans="1:6" s="8" customFormat="1" ht="15.75" x14ac:dyDescent="0.2">
      <c r="A1427" s="427"/>
      <c r="B1427" s="424">
        <v>85395</v>
      </c>
      <c r="C1427" s="30" t="s">
        <v>57</v>
      </c>
      <c r="D1427" s="31">
        <f>D1428</f>
        <v>136388.02000000002</v>
      </c>
      <c r="E1427" s="31">
        <f>E1428</f>
        <v>110884.58</v>
      </c>
      <c r="F1427" s="32">
        <f t="shared" si="68"/>
        <v>0.81300820995861656</v>
      </c>
    </row>
    <row r="1428" spans="1:6" s="8" customFormat="1" ht="141.75" x14ac:dyDescent="0.2">
      <c r="A1428" s="427"/>
      <c r="B1428" s="456"/>
      <c r="C1428" s="33" t="s">
        <v>669</v>
      </c>
      <c r="D1428" s="24">
        <f>SUM(D1429:D1430)</f>
        <v>136388.02000000002</v>
      </c>
      <c r="E1428" s="24">
        <f>SUM(E1429:E1430)</f>
        <v>110884.58</v>
      </c>
      <c r="F1428" s="34">
        <f t="shared" si="68"/>
        <v>0.81300820995861656</v>
      </c>
    </row>
    <row r="1429" spans="1:6" s="8" customFormat="1" ht="47.25" x14ac:dyDescent="0.2">
      <c r="A1429" s="427"/>
      <c r="B1429" s="456"/>
      <c r="C1429" s="33" t="s">
        <v>513</v>
      </c>
      <c r="D1429" s="24">
        <v>124281.02</v>
      </c>
      <c r="E1429" s="24">
        <v>102235.58</v>
      </c>
      <c r="F1429" s="34">
        <f t="shared" si="68"/>
        <v>0.82261619674508624</v>
      </c>
    </row>
    <row r="1430" spans="1:6" s="8" customFormat="1" ht="47.25" x14ac:dyDescent="0.2">
      <c r="A1430" s="427"/>
      <c r="B1430" s="456"/>
      <c r="C1430" s="33" t="s">
        <v>512</v>
      </c>
      <c r="D1430" s="24">
        <v>12107</v>
      </c>
      <c r="E1430" s="24">
        <v>8649</v>
      </c>
      <c r="F1430" s="34">
        <f t="shared" si="68"/>
        <v>0.71438011067977203</v>
      </c>
    </row>
    <row r="1431" spans="1:6" s="8" customFormat="1" ht="31.5" x14ac:dyDescent="0.2">
      <c r="A1431" s="428">
        <v>854</v>
      </c>
      <c r="B1431" s="415"/>
      <c r="C1431" s="27" t="s">
        <v>146</v>
      </c>
      <c r="D1431" s="28">
        <f>D1432+D1437</f>
        <v>468690.25</v>
      </c>
      <c r="E1431" s="28">
        <f>E1432+E1437</f>
        <v>0</v>
      </c>
      <c r="F1431" s="29">
        <f t="shared" si="68"/>
        <v>0</v>
      </c>
    </row>
    <row r="1432" spans="1:6" s="8" customFormat="1" ht="31.5" x14ac:dyDescent="0.2">
      <c r="A1432" s="429"/>
      <c r="B1432" s="432">
        <v>85403</v>
      </c>
      <c r="C1432" s="30" t="s">
        <v>148</v>
      </c>
      <c r="D1432" s="31">
        <f>D1433</f>
        <v>322135.67</v>
      </c>
      <c r="E1432" s="31">
        <f>E1433</f>
        <v>0</v>
      </c>
      <c r="F1432" s="32">
        <f t="shared" ref="F1432:F1443" si="69">IF(E1432=0,0,$E1432/$D1432)</f>
        <v>0</v>
      </c>
    </row>
    <row r="1433" spans="1:6" s="8" customFormat="1" ht="141.75" x14ac:dyDescent="0.2">
      <c r="A1433" s="429"/>
      <c r="B1433" s="433"/>
      <c r="C1433" s="33" t="s">
        <v>669</v>
      </c>
      <c r="D1433" s="24">
        <f>SUM(D1434:D1434)</f>
        <v>322135.67</v>
      </c>
      <c r="E1433" s="24">
        <f>SUM(E1434:E1434)</f>
        <v>0</v>
      </c>
      <c r="F1433" s="34">
        <f t="shared" si="69"/>
        <v>0</v>
      </c>
    </row>
    <row r="1434" spans="1:6" s="8" customFormat="1" ht="31.5" x14ac:dyDescent="0.2">
      <c r="A1434" s="429"/>
      <c r="B1434" s="433"/>
      <c r="C1434" s="33" t="s">
        <v>188</v>
      </c>
      <c r="D1434" s="24">
        <v>322135.67</v>
      </c>
      <c r="E1434" s="24">
        <v>0</v>
      </c>
      <c r="F1434" s="34">
        <f t="shared" si="69"/>
        <v>0</v>
      </c>
    </row>
    <row r="1435" spans="1:6" s="8" customFormat="1" ht="31.5" x14ac:dyDescent="0.2">
      <c r="A1435" s="429"/>
      <c r="B1435" s="433"/>
      <c r="C1435" s="33" t="s">
        <v>667</v>
      </c>
      <c r="D1435" s="24">
        <v>0</v>
      </c>
      <c r="E1435" s="24">
        <v>0</v>
      </c>
      <c r="F1435" s="34">
        <f t="shared" si="69"/>
        <v>0</v>
      </c>
    </row>
    <row r="1436" spans="1:6" s="8" customFormat="1" ht="31.5" x14ac:dyDescent="0.2">
      <c r="A1436" s="429"/>
      <c r="B1436" s="433"/>
      <c r="C1436" s="33" t="s">
        <v>668</v>
      </c>
      <c r="D1436" s="24">
        <v>0</v>
      </c>
      <c r="E1436" s="24">
        <v>0</v>
      </c>
      <c r="F1436" s="34">
        <f t="shared" si="69"/>
        <v>0</v>
      </c>
    </row>
    <row r="1437" spans="1:6" s="8" customFormat="1" ht="15.75" x14ac:dyDescent="0.2">
      <c r="A1437" s="429"/>
      <c r="B1437" s="432">
        <v>85410</v>
      </c>
      <c r="C1437" s="30" t="s">
        <v>155</v>
      </c>
      <c r="D1437" s="31">
        <f>D1438</f>
        <v>146554.57999999999</v>
      </c>
      <c r="E1437" s="31">
        <f>E1438</f>
        <v>0</v>
      </c>
      <c r="F1437" s="32">
        <f t="shared" ref="F1437:F1441" si="70">IF(E1437=0,0,$E1437/$D1437)</f>
        <v>0</v>
      </c>
    </row>
    <row r="1438" spans="1:6" s="8" customFormat="1" ht="141.75" x14ac:dyDescent="0.2">
      <c r="A1438" s="429"/>
      <c r="B1438" s="433"/>
      <c r="C1438" s="33" t="s">
        <v>669</v>
      </c>
      <c r="D1438" s="24">
        <f>D1439</f>
        <v>146554.57999999999</v>
      </c>
      <c r="E1438" s="24">
        <f>SUM(E1439:E1439)</f>
        <v>0</v>
      </c>
      <c r="F1438" s="34">
        <f t="shared" si="70"/>
        <v>0</v>
      </c>
    </row>
    <row r="1439" spans="1:6" s="8" customFormat="1" ht="31.5" x14ac:dyDescent="0.2">
      <c r="A1439" s="429"/>
      <c r="B1439" s="433"/>
      <c r="C1439" s="33" t="s">
        <v>188</v>
      </c>
      <c r="D1439" s="24">
        <v>146554.57999999999</v>
      </c>
      <c r="E1439" s="24">
        <v>0</v>
      </c>
      <c r="F1439" s="34">
        <f t="shared" si="70"/>
        <v>0</v>
      </c>
    </row>
    <row r="1440" spans="1:6" s="8" customFormat="1" ht="31.5" x14ac:dyDescent="0.2">
      <c r="A1440" s="429"/>
      <c r="B1440" s="433"/>
      <c r="C1440" s="33" t="s">
        <v>667</v>
      </c>
      <c r="D1440" s="24">
        <v>0</v>
      </c>
      <c r="E1440" s="24">
        <v>0</v>
      </c>
      <c r="F1440" s="34">
        <f t="shared" si="70"/>
        <v>0</v>
      </c>
    </row>
    <row r="1441" spans="1:6" s="8" customFormat="1" ht="31.5" x14ac:dyDescent="0.2">
      <c r="A1441" s="429"/>
      <c r="B1441" s="433"/>
      <c r="C1441" s="33" t="s">
        <v>668</v>
      </c>
      <c r="D1441" s="24">
        <v>0</v>
      </c>
      <c r="E1441" s="24">
        <v>0</v>
      </c>
      <c r="F1441" s="34">
        <f t="shared" si="70"/>
        <v>0</v>
      </c>
    </row>
    <row r="1442" spans="1:6" s="8" customFormat="1" ht="31.5" x14ac:dyDescent="0.2">
      <c r="A1442" s="461">
        <v>900</v>
      </c>
      <c r="B1442" s="417"/>
      <c r="C1442" s="41" t="s">
        <v>159</v>
      </c>
      <c r="D1442" s="412">
        <f>D1443</f>
        <v>20000</v>
      </c>
      <c r="E1442" s="412">
        <f>E1443</f>
        <v>20000</v>
      </c>
      <c r="F1442" s="413">
        <f t="shared" si="69"/>
        <v>1</v>
      </c>
    </row>
    <row r="1443" spans="1:6" s="8" customFormat="1" ht="15.75" x14ac:dyDescent="0.2">
      <c r="A1443" s="429"/>
      <c r="B1443" s="160">
        <v>90095</v>
      </c>
      <c r="C1443" s="407" t="s">
        <v>57</v>
      </c>
      <c r="D1443" s="31">
        <f t="shared" ref="D1443:E1444" si="71">D1444</f>
        <v>20000</v>
      </c>
      <c r="E1443" s="31">
        <f t="shared" si="71"/>
        <v>20000</v>
      </c>
      <c r="F1443" s="32">
        <f t="shared" si="69"/>
        <v>1</v>
      </c>
    </row>
    <row r="1444" spans="1:6" s="8" customFormat="1" ht="31.5" x14ac:dyDescent="0.2">
      <c r="A1444" s="429"/>
      <c r="B1444" s="426"/>
      <c r="C1444" s="153" t="s">
        <v>666</v>
      </c>
      <c r="D1444" s="453">
        <f t="shared" si="71"/>
        <v>20000</v>
      </c>
      <c r="E1444" s="453">
        <f t="shared" si="71"/>
        <v>20000</v>
      </c>
      <c r="F1444" s="454">
        <f>IF(E1444=0,0,$E1444/$D1444)</f>
        <v>1</v>
      </c>
    </row>
    <row r="1445" spans="1:6" s="8" customFormat="1" ht="110.25" x14ac:dyDescent="0.2">
      <c r="A1445" s="429"/>
      <c r="B1445" s="426"/>
      <c r="C1445" s="153" t="s">
        <v>671</v>
      </c>
      <c r="D1445" s="453">
        <v>20000</v>
      </c>
      <c r="E1445" s="453">
        <v>20000</v>
      </c>
      <c r="F1445" s="454">
        <f>IF(E1445=0,0,$E1445/$D1445)</f>
        <v>1</v>
      </c>
    </row>
    <row r="1446" spans="1:6" s="8" customFormat="1" ht="31.5" x14ac:dyDescent="0.2">
      <c r="A1446" s="429"/>
      <c r="B1446" s="426"/>
      <c r="C1446" s="153" t="s">
        <v>670</v>
      </c>
      <c r="D1446" s="453">
        <v>0</v>
      </c>
      <c r="E1446" s="453">
        <v>0</v>
      </c>
      <c r="F1446" s="454">
        <f>IF(E1446=0,0,$E1446/$D1446)</f>
        <v>0</v>
      </c>
    </row>
    <row r="1447" spans="1:6" s="8" customFormat="1" ht="31.5" x14ac:dyDescent="0.2">
      <c r="A1447" s="139"/>
      <c r="B1447" s="420"/>
      <c r="C1447" s="153" t="s">
        <v>668</v>
      </c>
      <c r="D1447" s="453">
        <v>0</v>
      </c>
      <c r="E1447" s="453">
        <v>0</v>
      </c>
      <c r="F1447" s="454">
        <f>IF(E1447=0,0,$E1447/$D1447)</f>
        <v>0</v>
      </c>
    </row>
    <row r="1448" spans="1:6" s="26" customFormat="1" ht="28.5" customHeight="1" x14ac:dyDescent="0.25">
      <c r="A1448" s="711" t="s">
        <v>172</v>
      </c>
      <c r="B1448" s="712"/>
      <c r="C1448" s="713"/>
      <c r="D1448" s="457">
        <f>D1347+D1353+D1367+D1373+D1379+D1386+D1403+D1414+D1421+D1431+D1392+D1442</f>
        <v>42188119.630000003</v>
      </c>
      <c r="E1448" s="457">
        <f>SUM(E1347+E1353+E1367+E1373+E1379+E1386+E1403+E1414+E1421+E1431+E1392+E1442)</f>
        <v>37635932.68</v>
      </c>
      <c r="F1448" s="458">
        <f>E1448/D1448</f>
        <v>0.89209789414831042</v>
      </c>
    </row>
    <row r="1449" spans="1:6" s="8" customFormat="1" ht="35.25" customHeight="1" x14ac:dyDescent="0.2">
      <c r="A1449" s="693" t="s">
        <v>528</v>
      </c>
      <c r="B1449" s="693"/>
      <c r="C1449" s="693"/>
      <c r="D1449" s="459">
        <f>D1345+D1448</f>
        <v>184453807.23999998</v>
      </c>
      <c r="E1449" s="459">
        <f>E1345+E1448</f>
        <v>172075639.26000002</v>
      </c>
      <c r="F1449" s="460">
        <f>IF(E1449=0,0,$E1449/$D1449)</f>
        <v>0.93289285721332793</v>
      </c>
    </row>
    <row r="1458" ht="0.75" customHeight="1" x14ac:dyDescent="0.2"/>
  </sheetData>
  <sheetProtection selectLockedCells="1" selectUnlockedCells="1"/>
  <mergeCells count="113">
    <mergeCell ref="B216:B227"/>
    <mergeCell ref="B228:B240"/>
    <mergeCell ref="B241:B275"/>
    <mergeCell ref="B276:B292"/>
    <mergeCell ref="B751:B762"/>
    <mergeCell ref="B763:B774"/>
    <mergeCell ref="A460:A471"/>
    <mergeCell ref="B461:B471"/>
    <mergeCell ref="B601:B610"/>
    <mergeCell ref="A1:F1"/>
    <mergeCell ref="A4:A16"/>
    <mergeCell ref="B5:B16"/>
    <mergeCell ref="A29:A50"/>
    <mergeCell ref="B41:B50"/>
    <mergeCell ref="A3:F3"/>
    <mergeCell ref="A17:A28"/>
    <mergeCell ref="B17:B28"/>
    <mergeCell ref="B64:B90"/>
    <mergeCell ref="A63:A90"/>
    <mergeCell ref="A51:A62"/>
    <mergeCell ref="B51:B62"/>
    <mergeCell ref="B1020:B1029"/>
    <mergeCell ref="A841:A934"/>
    <mergeCell ref="B842:B876"/>
    <mergeCell ref="B877:B890"/>
    <mergeCell ref="B799:B828"/>
    <mergeCell ref="A829:A840"/>
    <mergeCell ref="B830:B840"/>
    <mergeCell ref="B891:B901"/>
    <mergeCell ref="B902:B924"/>
    <mergeCell ref="B997:B1018"/>
    <mergeCell ref="A483:A828"/>
    <mergeCell ref="B484:B493"/>
    <mergeCell ref="B494:B519"/>
    <mergeCell ref="B536:B545"/>
    <mergeCell ref="B546:B560"/>
    <mergeCell ref="B520:B535"/>
    <mergeCell ref="B626:B656"/>
    <mergeCell ref="B657:B699"/>
    <mergeCell ref="B700:B719"/>
    <mergeCell ref="B720:B750"/>
    <mergeCell ref="B611:B625"/>
    <mergeCell ref="A935:A996"/>
    <mergeCell ref="B936:B945"/>
    <mergeCell ref="B946:B968"/>
    <mergeCell ref="B1086:B1109"/>
    <mergeCell ref="B1149:B1164"/>
    <mergeCell ref="A1345:C1345"/>
    <mergeCell ref="A1346:F1346"/>
    <mergeCell ref="A1448:C1448"/>
    <mergeCell ref="B1139:B1148"/>
    <mergeCell ref="B1030:B1048"/>
    <mergeCell ref="B1049:B1058"/>
    <mergeCell ref="B1110:B1138"/>
    <mergeCell ref="B1059:B1085"/>
    <mergeCell ref="B1198:B1211"/>
    <mergeCell ref="A1353:A1366"/>
    <mergeCell ref="B1354:B1361"/>
    <mergeCell ref="B1362:B1366"/>
    <mergeCell ref="B1387:B1391"/>
    <mergeCell ref="A1367:A1368"/>
    <mergeCell ref="A1373:A1378"/>
    <mergeCell ref="B1374:B1378"/>
    <mergeCell ref="A1347:A1348"/>
    <mergeCell ref="B1398:B1402"/>
    <mergeCell ref="B969:B996"/>
    <mergeCell ref="B561:B600"/>
    <mergeCell ref="A1449:C1449"/>
    <mergeCell ref="B1175:B1186"/>
    <mergeCell ref="B1187:B1196"/>
    <mergeCell ref="A1267:A1278"/>
    <mergeCell ref="B1268:B1278"/>
    <mergeCell ref="A1279:A1327"/>
    <mergeCell ref="B1280:B1297"/>
    <mergeCell ref="B1298:B1307"/>
    <mergeCell ref="B1308:B1317"/>
    <mergeCell ref="B1233:B1266"/>
    <mergeCell ref="B1212:B1232"/>
    <mergeCell ref="A1328:A1344"/>
    <mergeCell ref="B1329:B1344"/>
    <mergeCell ref="B1318:B1327"/>
    <mergeCell ref="A1019:A1196"/>
    <mergeCell ref="B1165:B1174"/>
    <mergeCell ref="A1421:A1426"/>
    <mergeCell ref="B1422:B1426"/>
    <mergeCell ref="B1415:B1420"/>
    <mergeCell ref="A1379:A1385"/>
    <mergeCell ref="B1380:B1385"/>
    <mergeCell ref="A1386:A1391"/>
    <mergeCell ref="B775:B786"/>
    <mergeCell ref="B787:B798"/>
    <mergeCell ref="B325:B341"/>
    <mergeCell ref="B418:B427"/>
    <mergeCell ref="A91:A102"/>
    <mergeCell ref="B91:B102"/>
    <mergeCell ref="A203:A214"/>
    <mergeCell ref="B203:B214"/>
    <mergeCell ref="A472:A482"/>
    <mergeCell ref="B473:B482"/>
    <mergeCell ref="A103:A126"/>
    <mergeCell ref="B104:B126"/>
    <mergeCell ref="B429:B445"/>
    <mergeCell ref="A127:A153"/>
    <mergeCell ref="B128:B153"/>
    <mergeCell ref="A154:A202"/>
    <mergeCell ref="B155:B177"/>
    <mergeCell ref="B311:B323"/>
    <mergeCell ref="B356:B366"/>
    <mergeCell ref="B293:B310"/>
    <mergeCell ref="B178:B202"/>
    <mergeCell ref="B343:B355"/>
    <mergeCell ref="B405:B417"/>
    <mergeCell ref="A215:A323"/>
  </mergeCells>
  <pageMargins left="0.59055118110236227" right="0.59055118110236227" top="0.78740157480314965" bottom="0.78740157480314965" header="0.51181102362204722" footer="0.51181102362204722"/>
  <pageSetup paperSize="9" firstPageNumber="0" orientation="portrait" r:id="rId1"/>
  <headerFooter alignWithMargins="0"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6"/>
  <sheetViews>
    <sheetView view="pageBreakPreview" zoomScaleSheetLayoutView="100" workbookViewId="0">
      <selection activeCell="G7" sqref="G7"/>
    </sheetView>
  </sheetViews>
  <sheetFormatPr defaultRowHeight="15" x14ac:dyDescent="0.25"/>
  <cols>
    <col min="1" max="1" width="9.140625" style="154"/>
    <col min="2" max="2" width="1.42578125" style="154" customWidth="1"/>
    <col min="3" max="3" width="10" style="235" customWidth="1"/>
    <col min="4" max="4" width="7.28515625" style="235" hidden="1" customWidth="1"/>
    <col min="5" max="5" width="13" style="236" customWidth="1"/>
    <col min="6" max="6" width="63.140625" style="154" customWidth="1"/>
    <col min="7" max="7" width="20.42578125" style="154" customWidth="1"/>
    <col min="8" max="8" width="15.85546875" style="154" customWidth="1"/>
    <col min="9" max="9" width="12.140625" style="154" customWidth="1"/>
    <col min="10" max="10" width="9.140625" style="154" hidden="1" customWidth="1"/>
    <col min="11" max="16384" width="9.140625" style="154"/>
  </cols>
  <sheetData>
    <row r="1" spans="1:9" s="467" customFormat="1" ht="15.75" customHeight="1" x14ac:dyDescent="0.25">
      <c r="A1" s="740" t="s">
        <v>298</v>
      </c>
      <c r="B1" s="740"/>
      <c r="C1" s="740"/>
      <c r="D1" s="740"/>
      <c r="E1" s="740"/>
      <c r="F1" s="740"/>
      <c r="G1" s="740"/>
      <c r="H1" s="488"/>
      <c r="I1" s="487"/>
    </row>
    <row r="2" spans="1:9" s="467" customFormat="1" ht="15.75" customHeight="1" x14ac:dyDescent="0.25">
      <c r="A2" s="740"/>
      <c r="B2" s="740"/>
      <c r="C2" s="740"/>
      <c r="D2" s="740"/>
      <c r="E2" s="740"/>
      <c r="F2" s="740"/>
      <c r="G2" s="740"/>
      <c r="H2" s="488"/>
      <c r="I2" s="487"/>
    </row>
    <row r="3" spans="1:9" s="467" customFormat="1" ht="31.5" customHeight="1" x14ac:dyDescent="0.25">
      <c r="A3" s="468" t="s">
        <v>1</v>
      </c>
      <c r="B3" s="741" t="s">
        <v>2</v>
      </c>
      <c r="C3" s="742"/>
      <c r="D3" s="741" t="s">
        <v>299</v>
      </c>
      <c r="E3" s="742"/>
      <c r="F3" s="468" t="s">
        <v>300</v>
      </c>
      <c r="G3" s="674" t="s">
        <v>672</v>
      </c>
      <c r="H3" s="489" t="s">
        <v>6</v>
      </c>
      <c r="I3" s="490" t="s">
        <v>177</v>
      </c>
    </row>
    <row r="4" spans="1:9" s="467" customFormat="1" ht="15.75" customHeight="1" x14ac:dyDescent="0.25">
      <c r="A4" s="470" t="s">
        <v>14</v>
      </c>
      <c r="B4" s="738"/>
      <c r="C4" s="739"/>
      <c r="D4" s="738"/>
      <c r="E4" s="739"/>
      <c r="F4" s="471" t="s">
        <v>15</v>
      </c>
      <c r="G4" s="673" t="s">
        <v>673</v>
      </c>
      <c r="H4" s="472">
        <f>H5</f>
        <v>0</v>
      </c>
      <c r="I4" s="675">
        <f t="shared" ref="I4:I35" si="0">H4/G4</f>
        <v>0</v>
      </c>
    </row>
    <row r="5" spans="1:9" s="467" customFormat="1" ht="15.75" customHeight="1" x14ac:dyDescent="0.25">
      <c r="A5" s="473"/>
      <c r="B5" s="736" t="s">
        <v>17</v>
      </c>
      <c r="C5" s="737"/>
      <c r="D5" s="736"/>
      <c r="E5" s="737"/>
      <c r="F5" s="474" t="s">
        <v>18</v>
      </c>
      <c r="G5" s="672" t="s">
        <v>673</v>
      </c>
      <c r="H5" s="475">
        <f>H7</f>
        <v>0</v>
      </c>
      <c r="I5" s="476">
        <f t="shared" si="0"/>
        <v>0</v>
      </c>
    </row>
    <row r="6" spans="1:9" s="467" customFormat="1" ht="15.75" customHeight="1" x14ac:dyDescent="0.25">
      <c r="A6" s="473"/>
      <c r="B6" s="732"/>
      <c r="C6" s="733"/>
      <c r="D6" s="734" t="s">
        <v>518</v>
      </c>
      <c r="E6" s="735"/>
      <c r="F6" s="477" t="s">
        <v>301</v>
      </c>
      <c r="G6" s="671" t="s">
        <v>673</v>
      </c>
      <c r="H6" s="478">
        <f>H7</f>
        <v>0</v>
      </c>
      <c r="I6" s="479">
        <f t="shared" si="0"/>
        <v>0</v>
      </c>
    </row>
    <row r="7" spans="1:9" s="480" customFormat="1" ht="47.25" customHeight="1" x14ac:dyDescent="0.25">
      <c r="A7" s="481"/>
      <c r="B7" s="730"/>
      <c r="C7" s="731"/>
      <c r="D7" s="730"/>
      <c r="E7" s="731"/>
      <c r="F7" s="482" t="s">
        <v>674</v>
      </c>
      <c r="G7" s="670" t="s">
        <v>673</v>
      </c>
      <c r="H7" s="483">
        <v>0</v>
      </c>
      <c r="I7" s="484">
        <f t="shared" si="0"/>
        <v>0</v>
      </c>
    </row>
    <row r="8" spans="1:9" s="467" customFormat="1" ht="15.75" customHeight="1" x14ac:dyDescent="0.25">
      <c r="A8" s="470" t="s">
        <v>31</v>
      </c>
      <c r="B8" s="738"/>
      <c r="C8" s="739"/>
      <c r="D8" s="738"/>
      <c r="E8" s="739"/>
      <c r="F8" s="471" t="s">
        <v>32</v>
      </c>
      <c r="G8" s="673" t="s">
        <v>675</v>
      </c>
      <c r="H8" s="472">
        <f>H9+H76</f>
        <v>35308489.710000001</v>
      </c>
      <c r="I8" s="676">
        <f t="shared" si="0"/>
        <v>0.9815833558222421</v>
      </c>
    </row>
    <row r="9" spans="1:9" s="467" customFormat="1" ht="15.75" customHeight="1" x14ac:dyDescent="0.25">
      <c r="A9" s="473"/>
      <c r="B9" s="736" t="s">
        <v>33</v>
      </c>
      <c r="C9" s="737"/>
      <c r="D9" s="736"/>
      <c r="E9" s="737"/>
      <c r="F9" s="474" t="s">
        <v>34</v>
      </c>
      <c r="G9" s="672" t="s">
        <v>676</v>
      </c>
      <c r="H9" s="475">
        <f>H10+H69+H71+H73</f>
        <v>30303867.289999999</v>
      </c>
      <c r="I9" s="476">
        <f t="shared" si="0"/>
        <v>0.97868282032279708</v>
      </c>
    </row>
    <row r="10" spans="1:9" s="467" customFormat="1" ht="15.75" customHeight="1" x14ac:dyDescent="0.25">
      <c r="A10" s="473"/>
      <c r="B10" s="732"/>
      <c r="C10" s="733"/>
      <c r="D10" s="734" t="s">
        <v>518</v>
      </c>
      <c r="E10" s="735"/>
      <c r="F10" s="477" t="s">
        <v>301</v>
      </c>
      <c r="G10" s="671" t="s">
        <v>677</v>
      </c>
      <c r="H10" s="478">
        <f>SUM(H11:H68)</f>
        <v>23854299.539999999</v>
      </c>
      <c r="I10" s="479">
        <f t="shared" si="0"/>
        <v>0.97336240226330273</v>
      </c>
    </row>
    <row r="11" spans="1:9" s="480" customFormat="1" ht="31.5" customHeight="1" x14ac:dyDescent="0.25">
      <c r="A11" s="481"/>
      <c r="B11" s="730"/>
      <c r="C11" s="731"/>
      <c r="D11" s="730"/>
      <c r="E11" s="731"/>
      <c r="F11" s="482" t="s">
        <v>678</v>
      </c>
      <c r="G11" s="670" t="s">
        <v>679</v>
      </c>
      <c r="H11" s="483">
        <v>395509.8</v>
      </c>
      <c r="I11" s="484">
        <f t="shared" si="0"/>
        <v>0.7926048096192384</v>
      </c>
    </row>
    <row r="12" spans="1:9" s="480" customFormat="1" ht="31.5" customHeight="1" x14ac:dyDescent="0.25">
      <c r="A12" s="481"/>
      <c r="B12" s="730"/>
      <c r="C12" s="731"/>
      <c r="D12" s="730"/>
      <c r="E12" s="731"/>
      <c r="F12" s="482" t="s">
        <v>552</v>
      </c>
      <c r="G12" s="670" t="s">
        <v>680</v>
      </c>
      <c r="H12" s="483">
        <v>236852.83</v>
      </c>
      <c r="I12" s="484">
        <f t="shared" si="0"/>
        <v>0.99999928225523838</v>
      </c>
    </row>
    <row r="13" spans="1:9" s="480" customFormat="1" ht="31.5" customHeight="1" x14ac:dyDescent="0.25">
      <c r="A13" s="481"/>
      <c r="B13" s="730"/>
      <c r="C13" s="731"/>
      <c r="D13" s="730"/>
      <c r="E13" s="731"/>
      <c r="F13" s="482" t="s">
        <v>553</v>
      </c>
      <c r="G13" s="670" t="s">
        <v>681</v>
      </c>
      <c r="H13" s="483">
        <v>199795.05</v>
      </c>
      <c r="I13" s="484">
        <f t="shared" si="0"/>
        <v>0.99897524999999998</v>
      </c>
    </row>
    <row r="14" spans="1:9" s="480" customFormat="1" ht="31.5" customHeight="1" x14ac:dyDescent="0.25">
      <c r="A14" s="481"/>
      <c r="B14" s="730"/>
      <c r="C14" s="731"/>
      <c r="D14" s="730"/>
      <c r="E14" s="731"/>
      <c r="F14" s="482" t="s">
        <v>554</v>
      </c>
      <c r="G14" s="670" t="s">
        <v>682</v>
      </c>
      <c r="H14" s="483">
        <v>150940.38</v>
      </c>
      <c r="I14" s="484">
        <f t="shared" si="0"/>
        <v>0.9996051655629139</v>
      </c>
    </row>
    <row r="15" spans="1:9" s="480" customFormat="1" ht="31.5" customHeight="1" x14ac:dyDescent="0.25">
      <c r="A15" s="481"/>
      <c r="B15" s="730"/>
      <c r="C15" s="731"/>
      <c r="D15" s="730"/>
      <c r="E15" s="731"/>
      <c r="F15" s="482" t="s">
        <v>555</v>
      </c>
      <c r="G15" s="670" t="s">
        <v>683</v>
      </c>
      <c r="H15" s="483">
        <v>12500</v>
      </c>
      <c r="I15" s="484">
        <f t="shared" si="0"/>
        <v>0.5</v>
      </c>
    </row>
    <row r="16" spans="1:9" s="480" customFormat="1" ht="31.5" customHeight="1" x14ac:dyDescent="0.25">
      <c r="A16" s="481"/>
      <c r="B16" s="730"/>
      <c r="C16" s="731"/>
      <c r="D16" s="730"/>
      <c r="E16" s="731"/>
      <c r="F16" s="482" t="s">
        <v>556</v>
      </c>
      <c r="G16" s="670" t="s">
        <v>684</v>
      </c>
      <c r="H16" s="483">
        <v>111041.02</v>
      </c>
      <c r="I16" s="484">
        <f t="shared" si="0"/>
        <v>0.96121934540040344</v>
      </c>
    </row>
    <row r="17" spans="1:9" s="480" customFormat="1" ht="47.25" customHeight="1" x14ac:dyDescent="0.25">
      <c r="A17" s="481"/>
      <c r="B17" s="730"/>
      <c r="C17" s="731"/>
      <c r="D17" s="730"/>
      <c r="E17" s="731"/>
      <c r="F17" s="482" t="s">
        <v>557</v>
      </c>
      <c r="G17" s="670" t="s">
        <v>685</v>
      </c>
      <c r="H17" s="483">
        <v>157261.65</v>
      </c>
      <c r="I17" s="484">
        <f t="shared" si="0"/>
        <v>0.99999777441467097</v>
      </c>
    </row>
    <row r="18" spans="1:9" s="480" customFormat="1" ht="63" customHeight="1" x14ac:dyDescent="0.25">
      <c r="A18" s="481"/>
      <c r="B18" s="730"/>
      <c r="C18" s="731"/>
      <c r="D18" s="730"/>
      <c r="E18" s="731"/>
      <c r="F18" s="482" t="s">
        <v>478</v>
      </c>
      <c r="G18" s="670" t="s">
        <v>686</v>
      </c>
      <c r="H18" s="483">
        <v>367948.72</v>
      </c>
      <c r="I18" s="484">
        <f t="shared" si="0"/>
        <v>0.86392188606907427</v>
      </c>
    </row>
    <row r="19" spans="1:9" s="480" customFormat="1" ht="31.5" customHeight="1" x14ac:dyDescent="0.25">
      <c r="A19" s="481"/>
      <c r="B19" s="730"/>
      <c r="C19" s="731"/>
      <c r="D19" s="730"/>
      <c r="E19" s="731"/>
      <c r="F19" s="482" t="s">
        <v>558</v>
      </c>
      <c r="G19" s="670" t="s">
        <v>687</v>
      </c>
      <c r="H19" s="483">
        <v>81869.66</v>
      </c>
      <c r="I19" s="484">
        <f t="shared" si="0"/>
        <v>0.99999584707463052</v>
      </c>
    </row>
    <row r="20" spans="1:9" s="480" customFormat="1" ht="31.5" customHeight="1" x14ac:dyDescent="0.25">
      <c r="A20" s="481"/>
      <c r="B20" s="730"/>
      <c r="C20" s="731"/>
      <c r="D20" s="730"/>
      <c r="E20" s="731"/>
      <c r="F20" s="482" t="s">
        <v>559</v>
      </c>
      <c r="G20" s="670" t="s">
        <v>688</v>
      </c>
      <c r="H20" s="483">
        <v>71807.72</v>
      </c>
      <c r="I20" s="484">
        <f t="shared" si="0"/>
        <v>0.99999610071301248</v>
      </c>
    </row>
    <row r="21" spans="1:9" s="480" customFormat="1" ht="31.5" customHeight="1" x14ac:dyDescent="0.25">
      <c r="A21" s="481"/>
      <c r="B21" s="730"/>
      <c r="C21" s="731"/>
      <c r="D21" s="730"/>
      <c r="E21" s="731"/>
      <c r="F21" s="482" t="s">
        <v>560</v>
      </c>
      <c r="G21" s="670" t="s">
        <v>689</v>
      </c>
      <c r="H21" s="483">
        <v>61709.03</v>
      </c>
      <c r="I21" s="484">
        <f t="shared" si="0"/>
        <v>0.99530693548387095</v>
      </c>
    </row>
    <row r="22" spans="1:9" s="480" customFormat="1" ht="31.5" customHeight="1" x14ac:dyDescent="0.25">
      <c r="A22" s="481"/>
      <c r="B22" s="730"/>
      <c r="C22" s="731"/>
      <c r="D22" s="730"/>
      <c r="E22" s="731"/>
      <c r="F22" s="482" t="s">
        <v>561</v>
      </c>
      <c r="G22" s="670" t="s">
        <v>690</v>
      </c>
      <c r="H22" s="483">
        <v>46475.199999999997</v>
      </c>
      <c r="I22" s="484">
        <f t="shared" si="0"/>
        <v>0.99998278681469999</v>
      </c>
    </row>
    <row r="23" spans="1:9" s="480" customFormat="1" ht="31.5" customHeight="1" x14ac:dyDescent="0.25">
      <c r="A23" s="481"/>
      <c r="B23" s="730"/>
      <c r="C23" s="731"/>
      <c r="D23" s="730"/>
      <c r="E23" s="731"/>
      <c r="F23" s="482" t="s">
        <v>562</v>
      </c>
      <c r="G23" s="670" t="s">
        <v>691</v>
      </c>
      <c r="H23" s="483">
        <v>57582.7</v>
      </c>
      <c r="I23" s="484">
        <f t="shared" si="0"/>
        <v>0.99999479012903114</v>
      </c>
    </row>
    <row r="24" spans="1:9" s="480" customFormat="1" ht="31.5" customHeight="1" x14ac:dyDescent="0.25">
      <c r="A24" s="481"/>
      <c r="B24" s="730"/>
      <c r="C24" s="731"/>
      <c r="D24" s="730"/>
      <c r="E24" s="731"/>
      <c r="F24" s="482" t="s">
        <v>563</v>
      </c>
      <c r="G24" s="670" t="s">
        <v>692</v>
      </c>
      <c r="H24" s="483">
        <v>39613.230000000003</v>
      </c>
      <c r="I24" s="484">
        <f t="shared" si="0"/>
        <v>0.99998056242742472</v>
      </c>
    </row>
    <row r="25" spans="1:9" s="480" customFormat="1" ht="31.5" customHeight="1" x14ac:dyDescent="0.25">
      <c r="A25" s="481"/>
      <c r="B25" s="730"/>
      <c r="C25" s="731"/>
      <c r="D25" s="730"/>
      <c r="E25" s="731"/>
      <c r="F25" s="482" t="s">
        <v>564</v>
      </c>
      <c r="G25" s="670" t="s">
        <v>693</v>
      </c>
      <c r="H25" s="483">
        <v>60349.64</v>
      </c>
      <c r="I25" s="484">
        <f t="shared" si="0"/>
        <v>0.99999403479701743</v>
      </c>
    </row>
    <row r="26" spans="1:9" s="480" customFormat="1" ht="31.5" customHeight="1" x14ac:dyDescent="0.25">
      <c r="A26" s="481"/>
      <c r="B26" s="730"/>
      <c r="C26" s="731"/>
      <c r="D26" s="730"/>
      <c r="E26" s="731"/>
      <c r="F26" s="482" t="s">
        <v>565</v>
      </c>
      <c r="G26" s="670" t="s">
        <v>694</v>
      </c>
      <c r="H26" s="483">
        <v>88482.55</v>
      </c>
      <c r="I26" s="484">
        <f t="shared" si="0"/>
        <v>0.99988191156362649</v>
      </c>
    </row>
    <row r="27" spans="1:9" s="480" customFormat="1" ht="31.5" customHeight="1" x14ac:dyDescent="0.25">
      <c r="A27" s="481"/>
      <c r="B27" s="730"/>
      <c r="C27" s="731"/>
      <c r="D27" s="730"/>
      <c r="E27" s="731"/>
      <c r="F27" s="482" t="s">
        <v>695</v>
      </c>
      <c r="G27" s="670">
        <v>3150803</v>
      </c>
      <c r="H27" s="483">
        <v>3051973.15</v>
      </c>
      <c r="I27" s="484">
        <f t="shared" si="0"/>
        <v>0.96863344042772581</v>
      </c>
    </row>
    <row r="28" spans="1:9" s="480" customFormat="1" ht="31.5" customHeight="1" x14ac:dyDescent="0.25">
      <c r="A28" s="481"/>
      <c r="B28" s="730"/>
      <c r="C28" s="731"/>
      <c r="D28" s="730"/>
      <c r="E28" s="731"/>
      <c r="F28" s="482" t="s">
        <v>566</v>
      </c>
      <c r="G28" s="670" t="s">
        <v>696</v>
      </c>
      <c r="H28" s="483">
        <v>70382.94</v>
      </c>
      <c r="I28" s="484">
        <f t="shared" si="0"/>
        <v>0.99975767045454544</v>
      </c>
    </row>
    <row r="29" spans="1:9" s="480" customFormat="1" ht="31.5" customHeight="1" x14ac:dyDescent="0.25">
      <c r="A29" s="481"/>
      <c r="B29" s="730"/>
      <c r="C29" s="731"/>
      <c r="D29" s="730"/>
      <c r="E29" s="731"/>
      <c r="F29" s="482" t="s">
        <v>567</v>
      </c>
      <c r="G29" s="670" t="s">
        <v>697</v>
      </c>
      <c r="H29" s="483">
        <v>59998.41</v>
      </c>
      <c r="I29" s="484">
        <f t="shared" si="0"/>
        <v>0.99997350000000007</v>
      </c>
    </row>
    <row r="30" spans="1:9" s="480" customFormat="1" ht="31.5" customHeight="1" x14ac:dyDescent="0.25">
      <c r="A30" s="481"/>
      <c r="B30" s="730"/>
      <c r="C30" s="731"/>
      <c r="D30" s="730"/>
      <c r="E30" s="731"/>
      <c r="F30" s="482" t="s">
        <v>568</v>
      </c>
      <c r="G30" s="670" t="s">
        <v>683</v>
      </c>
      <c r="H30" s="483">
        <v>25000</v>
      </c>
      <c r="I30" s="484">
        <f t="shared" si="0"/>
        <v>1</v>
      </c>
    </row>
    <row r="31" spans="1:9" s="480" customFormat="1" ht="31.5" customHeight="1" x14ac:dyDescent="0.25">
      <c r="A31" s="481"/>
      <c r="B31" s="730"/>
      <c r="C31" s="731"/>
      <c r="D31" s="730"/>
      <c r="E31" s="731"/>
      <c r="F31" s="482" t="s">
        <v>569</v>
      </c>
      <c r="G31" s="670" t="s">
        <v>698</v>
      </c>
      <c r="H31" s="483">
        <v>130986.39</v>
      </c>
      <c r="I31" s="484">
        <f t="shared" si="0"/>
        <v>0.99999534304931026</v>
      </c>
    </row>
    <row r="32" spans="1:9" s="480" customFormat="1" ht="47.25" customHeight="1" x14ac:dyDescent="0.25">
      <c r="A32" s="481"/>
      <c r="B32" s="730"/>
      <c r="C32" s="731"/>
      <c r="D32" s="730"/>
      <c r="E32" s="731"/>
      <c r="F32" s="482" t="s">
        <v>570</v>
      </c>
      <c r="G32" s="670" t="s">
        <v>699</v>
      </c>
      <c r="H32" s="483">
        <v>833969.32</v>
      </c>
      <c r="I32" s="484">
        <f t="shared" si="0"/>
        <v>0.99996321342925654</v>
      </c>
    </row>
    <row r="33" spans="1:9" s="480" customFormat="1" ht="31.5" customHeight="1" x14ac:dyDescent="0.25">
      <c r="A33" s="481"/>
      <c r="B33" s="730"/>
      <c r="C33" s="731"/>
      <c r="D33" s="730"/>
      <c r="E33" s="731"/>
      <c r="F33" s="482" t="s">
        <v>571</v>
      </c>
      <c r="G33" s="670" t="s">
        <v>700</v>
      </c>
      <c r="H33" s="483">
        <v>745314.07</v>
      </c>
      <c r="I33" s="484">
        <f t="shared" si="0"/>
        <v>0.99991288995262806</v>
      </c>
    </row>
    <row r="34" spans="1:9" s="480" customFormat="1" ht="31.5" customHeight="1" x14ac:dyDescent="0.25">
      <c r="A34" s="481"/>
      <c r="B34" s="730"/>
      <c r="C34" s="731"/>
      <c r="D34" s="730"/>
      <c r="E34" s="731"/>
      <c r="F34" s="482" t="s">
        <v>572</v>
      </c>
      <c r="G34" s="670" t="s">
        <v>701</v>
      </c>
      <c r="H34" s="483">
        <v>499753.83</v>
      </c>
      <c r="I34" s="484">
        <f t="shared" si="0"/>
        <v>0.99950766000000002</v>
      </c>
    </row>
    <row r="35" spans="1:9" s="480" customFormat="1" ht="31.5" customHeight="1" x14ac:dyDescent="0.25">
      <c r="A35" s="481"/>
      <c r="B35" s="730"/>
      <c r="C35" s="731"/>
      <c r="D35" s="730"/>
      <c r="E35" s="731"/>
      <c r="F35" s="482" t="s">
        <v>573</v>
      </c>
      <c r="G35" s="670" t="s">
        <v>702</v>
      </c>
      <c r="H35" s="483">
        <v>87187.32</v>
      </c>
      <c r="I35" s="484">
        <f t="shared" si="0"/>
        <v>0.99076500000000012</v>
      </c>
    </row>
    <row r="36" spans="1:9" s="480" customFormat="1" ht="31.5" customHeight="1" x14ac:dyDescent="0.25">
      <c r="A36" s="481"/>
      <c r="B36" s="730"/>
      <c r="C36" s="731"/>
      <c r="D36" s="730"/>
      <c r="E36" s="731"/>
      <c r="F36" s="482" t="s">
        <v>574</v>
      </c>
      <c r="G36" s="670" t="s">
        <v>703</v>
      </c>
      <c r="H36" s="483">
        <v>269664.65000000002</v>
      </c>
      <c r="I36" s="484">
        <f t="shared" ref="I36:I65" si="1">H36/G36</f>
        <v>0.99875796296296304</v>
      </c>
    </row>
    <row r="37" spans="1:9" s="480" customFormat="1" ht="47.25" customHeight="1" x14ac:dyDescent="0.25">
      <c r="A37" s="481"/>
      <c r="B37" s="730"/>
      <c r="C37" s="731"/>
      <c r="D37" s="730"/>
      <c r="E37" s="731"/>
      <c r="F37" s="482" t="s">
        <v>575</v>
      </c>
      <c r="G37" s="670" t="s">
        <v>704</v>
      </c>
      <c r="H37" s="483">
        <v>190915.56</v>
      </c>
      <c r="I37" s="484">
        <f t="shared" si="1"/>
        <v>0.97676002005545948</v>
      </c>
    </row>
    <row r="38" spans="1:9" s="480" customFormat="1" ht="31.5" customHeight="1" x14ac:dyDescent="0.25">
      <c r="A38" s="481"/>
      <c r="B38" s="730"/>
      <c r="C38" s="731"/>
      <c r="D38" s="730"/>
      <c r="E38" s="731"/>
      <c r="F38" s="482" t="s">
        <v>576</v>
      </c>
      <c r="G38" s="670" t="s">
        <v>681</v>
      </c>
      <c r="H38" s="483">
        <v>94205.08</v>
      </c>
      <c r="I38" s="484">
        <f t="shared" si="1"/>
        <v>0.47102539999999998</v>
      </c>
    </row>
    <row r="39" spans="1:9" s="480" customFormat="1" ht="31.5" customHeight="1" x14ac:dyDescent="0.25">
      <c r="A39" s="481"/>
      <c r="B39" s="730"/>
      <c r="C39" s="731"/>
      <c r="D39" s="730"/>
      <c r="E39" s="731"/>
      <c r="F39" s="482" t="s">
        <v>577</v>
      </c>
      <c r="G39" s="670" t="s">
        <v>705</v>
      </c>
      <c r="H39" s="483">
        <v>259763.6</v>
      </c>
      <c r="I39" s="484">
        <f t="shared" si="1"/>
        <v>0.99954440861621818</v>
      </c>
    </row>
    <row r="40" spans="1:9" s="480" customFormat="1" ht="31.5" customHeight="1" x14ac:dyDescent="0.25">
      <c r="A40" s="481"/>
      <c r="B40" s="730"/>
      <c r="C40" s="731"/>
      <c r="D40" s="730"/>
      <c r="E40" s="731"/>
      <c r="F40" s="482" t="s">
        <v>578</v>
      </c>
      <c r="G40" s="670" t="s">
        <v>706</v>
      </c>
      <c r="H40" s="483">
        <v>92103.62</v>
      </c>
      <c r="I40" s="484">
        <f t="shared" si="1"/>
        <v>0.95889330779161286</v>
      </c>
    </row>
    <row r="41" spans="1:9" s="480" customFormat="1" ht="31.5" customHeight="1" x14ac:dyDescent="0.25">
      <c r="A41" s="481"/>
      <c r="B41" s="730"/>
      <c r="C41" s="731"/>
      <c r="D41" s="730"/>
      <c r="E41" s="731"/>
      <c r="F41" s="482" t="s">
        <v>579</v>
      </c>
      <c r="G41" s="670" t="s">
        <v>707</v>
      </c>
      <c r="H41" s="483">
        <v>323917.15000000002</v>
      </c>
      <c r="I41" s="484">
        <f t="shared" si="1"/>
        <v>0.99999737587908055</v>
      </c>
    </row>
    <row r="42" spans="1:9" s="480" customFormat="1" ht="31.5" customHeight="1" x14ac:dyDescent="0.25">
      <c r="A42" s="481"/>
      <c r="B42" s="730"/>
      <c r="C42" s="731"/>
      <c r="D42" s="730"/>
      <c r="E42" s="731"/>
      <c r="F42" s="482" t="s">
        <v>580</v>
      </c>
      <c r="G42" s="670" t="s">
        <v>708</v>
      </c>
      <c r="H42" s="483">
        <v>45000</v>
      </c>
      <c r="I42" s="484">
        <f t="shared" si="1"/>
        <v>1</v>
      </c>
    </row>
    <row r="43" spans="1:9" s="480" customFormat="1" ht="31.5" customHeight="1" x14ac:dyDescent="0.25">
      <c r="A43" s="481"/>
      <c r="B43" s="730"/>
      <c r="C43" s="731"/>
      <c r="D43" s="730"/>
      <c r="E43" s="731"/>
      <c r="F43" s="482" t="s">
        <v>709</v>
      </c>
      <c r="G43" s="670" t="s">
        <v>710</v>
      </c>
      <c r="H43" s="483">
        <v>299492.09000000003</v>
      </c>
      <c r="I43" s="484">
        <f t="shared" si="1"/>
        <v>0.99999696153165529</v>
      </c>
    </row>
    <row r="44" spans="1:9" s="480" customFormat="1" ht="31.5" customHeight="1" x14ac:dyDescent="0.25">
      <c r="A44" s="481"/>
      <c r="B44" s="730"/>
      <c r="C44" s="731"/>
      <c r="D44" s="730"/>
      <c r="E44" s="731"/>
      <c r="F44" s="482" t="s">
        <v>581</v>
      </c>
      <c r="G44" s="670" t="s">
        <v>711</v>
      </c>
      <c r="H44" s="483">
        <v>338733.41</v>
      </c>
      <c r="I44" s="484">
        <f t="shared" si="1"/>
        <v>0.99999825822031441</v>
      </c>
    </row>
    <row r="45" spans="1:9" s="480" customFormat="1" ht="31.5" customHeight="1" x14ac:dyDescent="0.25">
      <c r="A45" s="481"/>
      <c r="B45" s="730"/>
      <c r="C45" s="731"/>
      <c r="D45" s="730"/>
      <c r="E45" s="731"/>
      <c r="F45" s="482" t="s">
        <v>712</v>
      </c>
      <c r="G45" s="670" t="s">
        <v>713</v>
      </c>
      <c r="H45" s="483">
        <v>235195.44</v>
      </c>
      <c r="I45" s="484">
        <f t="shared" si="1"/>
        <v>0.99985307996429029</v>
      </c>
    </row>
    <row r="46" spans="1:9" s="480" customFormat="1" ht="31.5" customHeight="1" x14ac:dyDescent="0.25">
      <c r="A46" s="481"/>
      <c r="B46" s="730"/>
      <c r="C46" s="731"/>
      <c r="D46" s="730"/>
      <c r="E46" s="731"/>
      <c r="F46" s="482" t="s">
        <v>582</v>
      </c>
      <c r="G46" s="670" t="s">
        <v>714</v>
      </c>
      <c r="H46" s="483">
        <v>25215</v>
      </c>
      <c r="I46" s="484">
        <f t="shared" si="1"/>
        <v>1</v>
      </c>
    </row>
    <row r="47" spans="1:9" s="480" customFormat="1" ht="31.5" customHeight="1" x14ac:dyDescent="0.25">
      <c r="A47" s="481"/>
      <c r="B47" s="730"/>
      <c r="C47" s="731"/>
      <c r="D47" s="730"/>
      <c r="E47" s="731"/>
      <c r="F47" s="482" t="s">
        <v>583</v>
      </c>
      <c r="G47" s="670" t="s">
        <v>697</v>
      </c>
      <c r="H47" s="483">
        <v>59890.33</v>
      </c>
      <c r="I47" s="484">
        <f t="shared" si="1"/>
        <v>0.99817216666666675</v>
      </c>
    </row>
    <row r="48" spans="1:9" s="480" customFormat="1" ht="31.5" customHeight="1" x14ac:dyDescent="0.25">
      <c r="A48" s="481"/>
      <c r="B48" s="730"/>
      <c r="C48" s="731"/>
      <c r="D48" s="730"/>
      <c r="E48" s="731"/>
      <c r="F48" s="482" t="s">
        <v>584</v>
      </c>
      <c r="G48" s="670" t="s">
        <v>715</v>
      </c>
      <c r="H48" s="483">
        <v>399997.23</v>
      </c>
      <c r="I48" s="484">
        <f t="shared" si="1"/>
        <v>0.9999930749999999</v>
      </c>
    </row>
    <row r="49" spans="1:9" s="480" customFormat="1" ht="31.5" customHeight="1" x14ac:dyDescent="0.25">
      <c r="A49" s="481"/>
      <c r="B49" s="730"/>
      <c r="C49" s="731"/>
      <c r="D49" s="730"/>
      <c r="E49" s="731"/>
      <c r="F49" s="482" t="s">
        <v>585</v>
      </c>
      <c r="G49" s="670" t="s">
        <v>716</v>
      </c>
      <c r="H49" s="483">
        <v>299998.03000000003</v>
      </c>
      <c r="I49" s="484">
        <f t="shared" si="1"/>
        <v>0.99999343333333346</v>
      </c>
    </row>
    <row r="50" spans="1:9" s="480" customFormat="1" ht="31.5" customHeight="1" x14ac:dyDescent="0.25">
      <c r="A50" s="481"/>
      <c r="B50" s="730"/>
      <c r="C50" s="731"/>
      <c r="D50" s="730"/>
      <c r="E50" s="731"/>
      <c r="F50" s="482" t="s">
        <v>586</v>
      </c>
      <c r="G50" s="670" t="s">
        <v>715</v>
      </c>
      <c r="H50" s="483">
        <v>399999.97</v>
      </c>
      <c r="I50" s="484">
        <f t="shared" si="1"/>
        <v>0.9999999249999999</v>
      </c>
    </row>
    <row r="51" spans="1:9" s="480" customFormat="1" ht="31.5" customHeight="1" x14ac:dyDescent="0.25">
      <c r="A51" s="481"/>
      <c r="B51" s="730"/>
      <c r="C51" s="731"/>
      <c r="D51" s="730"/>
      <c r="E51" s="731"/>
      <c r="F51" s="482" t="s">
        <v>587</v>
      </c>
      <c r="G51" s="670" t="s">
        <v>717</v>
      </c>
      <c r="H51" s="483">
        <v>99952.22</v>
      </c>
      <c r="I51" s="484">
        <f t="shared" si="1"/>
        <v>0.99952220000000003</v>
      </c>
    </row>
    <row r="52" spans="1:9" s="480" customFormat="1" ht="31.5" customHeight="1" x14ac:dyDescent="0.25">
      <c r="A52" s="481"/>
      <c r="B52" s="730"/>
      <c r="C52" s="731"/>
      <c r="D52" s="730"/>
      <c r="E52" s="731"/>
      <c r="F52" s="482" t="s">
        <v>588</v>
      </c>
      <c r="G52" s="670" t="s">
        <v>718</v>
      </c>
      <c r="H52" s="483">
        <v>105113.71</v>
      </c>
      <c r="I52" s="484">
        <f t="shared" si="1"/>
        <v>0.99986407046647907</v>
      </c>
    </row>
    <row r="53" spans="1:9" s="480" customFormat="1" ht="31.5" customHeight="1" x14ac:dyDescent="0.25">
      <c r="A53" s="481"/>
      <c r="B53" s="730"/>
      <c r="C53" s="731"/>
      <c r="D53" s="730"/>
      <c r="E53" s="731"/>
      <c r="F53" s="482" t="s">
        <v>589</v>
      </c>
      <c r="G53" s="670" t="s">
        <v>719</v>
      </c>
      <c r="H53" s="483">
        <v>158837.39000000001</v>
      </c>
      <c r="I53" s="484">
        <f t="shared" si="1"/>
        <v>0.99997727287035476</v>
      </c>
    </row>
    <row r="54" spans="1:9" s="480" customFormat="1" ht="31.5" customHeight="1" x14ac:dyDescent="0.25">
      <c r="A54" s="481"/>
      <c r="B54" s="730"/>
      <c r="C54" s="731"/>
      <c r="D54" s="730"/>
      <c r="E54" s="731"/>
      <c r="F54" s="482" t="s">
        <v>590</v>
      </c>
      <c r="G54" s="670" t="s">
        <v>720</v>
      </c>
      <c r="H54" s="483">
        <v>69813.94</v>
      </c>
      <c r="I54" s="484">
        <f t="shared" si="1"/>
        <v>0.8222400979895651</v>
      </c>
    </row>
    <row r="55" spans="1:9" s="480" customFormat="1" ht="31.5" customHeight="1" x14ac:dyDescent="0.25">
      <c r="A55" s="481"/>
      <c r="B55" s="730"/>
      <c r="C55" s="731"/>
      <c r="D55" s="730"/>
      <c r="E55" s="731"/>
      <c r="F55" s="482" t="s">
        <v>591</v>
      </c>
      <c r="G55" s="670" t="s">
        <v>717</v>
      </c>
      <c r="H55" s="483">
        <v>99778.85</v>
      </c>
      <c r="I55" s="484">
        <f t="shared" si="1"/>
        <v>0.99778850000000008</v>
      </c>
    </row>
    <row r="56" spans="1:9" s="480" customFormat="1" ht="31.5" customHeight="1" x14ac:dyDescent="0.25">
      <c r="A56" s="481"/>
      <c r="B56" s="730"/>
      <c r="C56" s="731"/>
      <c r="D56" s="730"/>
      <c r="E56" s="731"/>
      <c r="F56" s="482" t="s">
        <v>592</v>
      </c>
      <c r="G56" s="670" t="s">
        <v>721</v>
      </c>
      <c r="H56" s="483">
        <v>1251583.1000000001</v>
      </c>
      <c r="I56" s="484">
        <f t="shared" si="1"/>
        <v>0.99999928091122936</v>
      </c>
    </row>
    <row r="57" spans="1:9" s="480" customFormat="1" ht="31.5" customHeight="1" x14ac:dyDescent="0.25">
      <c r="A57" s="481"/>
      <c r="B57" s="730"/>
      <c r="C57" s="731"/>
      <c r="D57" s="730"/>
      <c r="E57" s="731"/>
      <c r="F57" s="482" t="s">
        <v>593</v>
      </c>
      <c r="G57" s="670" t="s">
        <v>722</v>
      </c>
      <c r="H57" s="483">
        <v>242872.5</v>
      </c>
      <c r="I57" s="484">
        <f t="shared" si="1"/>
        <v>0.99999794131089093</v>
      </c>
    </row>
    <row r="58" spans="1:9" s="480" customFormat="1" ht="31.5" customHeight="1" x14ac:dyDescent="0.25">
      <c r="A58" s="481"/>
      <c r="B58" s="730"/>
      <c r="C58" s="731"/>
      <c r="D58" s="730"/>
      <c r="E58" s="731"/>
      <c r="F58" s="482" t="s">
        <v>594</v>
      </c>
      <c r="G58" s="670" t="s">
        <v>723</v>
      </c>
      <c r="H58" s="483">
        <v>306188.51</v>
      </c>
      <c r="I58" s="484">
        <f t="shared" si="1"/>
        <v>0.99805242090577795</v>
      </c>
    </row>
    <row r="59" spans="1:9" s="480" customFormat="1" ht="31.5" customHeight="1" x14ac:dyDescent="0.25">
      <c r="A59" s="481"/>
      <c r="B59" s="730"/>
      <c r="C59" s="731"/>
      <c r="D59" s="730"/>
      <c r="E59" s="731"/>
      <c r="F59" s="482" t="s">
        <v>595</v>
      </c>
      <c r="G59" s="670" t="s">
        <v>724</v>
      </c>
      <c r="H59" s="483">
        <v>55350</v>
      </c>
      <c r="I59" s="484">
        <f t="shared" si="1"/>
        <v>0.98839285714285718</v>
      </c>
    </row>
    <row r="60" spans="1:9" s="480" customFormat="1" ht="31.5" customHeight="1" x14ac:dyDescent="0.25">
      <c r="A60" s="481"/>
      <c r="B60" s="730"/>
      <c r="C60" s="731"/>
      <c r="D60" s="730"/>
      <c r="E60" s="731"/>
      <c r="F60" s="482" t="s">
        <v>725</v>
      </c>
      <c r="G60" s="670" t="s">
        <v>726</v>
      </c>
      <c r="H60" s="483">
        <v>69564.5</v>
      </c>
      <c r="I60" s="484">
        <f t="shared" si="1"/>
        <v>0.9937785714285714</v>
      </c>
    </row>
    <row r="61" spans="1:9" s="480" customFormat="1" ht="31.5" customHeight="1" x14ac:dyDescent="0.25">
      <c r="A61" s="481"/>
      <c r="B61" s="730"/>
      <c r="C61" s="731"/>
      <c r="D61" s="730"/>
      <c r="E61" s="731"/>
      <c r="F61" s="482" t="s">
        <v>596</v>
      </c>
      <c r="G61" s="670" t="s">
        <v>727</v>
      </c>
      <c r="H61" s="483">
        <v>145252.57</v>
      </c>
      <c r="I61" s="484">
        <f t="shared" si="1"/>
        <v>1.0000658895781553</v>
      </c>
    </row>
    <row r="62" spans="1:9" s="480" customFormat="1" ht="31.5" customHeight="1" x14ac:dyDescent="0.25">
      <c r="A62" s="481"/>
      <c r="B62" s="730"/>
      <c r="C62" s="731"/>
      <c r="D62" s="730"/>
      <c r="E62" s="731"/>
      <c r="F62" s="482" t="s">
        <v>597</v>
      </c>
      <c r="G62" s="670" t="s">
        <v>728</v>
      </c>
      <c r="H62" s="483">
        <v>84862.99</v>
      </c>
      <c r="I62" s="484">
        <f t="shared" si="1"/>
        <v>0.99967004747264143</v>
      </c>
    </row>
    <row r="63" spans="1:9" s="480" customFormat="1" ht="31.5" customHeight="1" x14ac:dyDescent="0.25">
      <c r="A63" s="481"/>
      <c r="B63" s="730"/>
      <c r="C63" s="731"/>
      <c r="D63" s="730"/>
      <c r="E63" s="731"/>
      <c r="F63" s="482" t="s">
        <v>598</v>
      </c>
      <c r="G63" s="670" t="s">
        <v>729</v>
      </c>
      <c r="H63" s="483">
        <v>177380.72</v>
      </c>
      <c r="I63" s="484">
        <f t="shared" si="1"/>
        <v>0.99999842147693385</v>
      </c>
    </row>
    <row r="64" spans="1:9" s="480" customFormat="1" ht="31.5" customHeight="1" x14ac:dyDescent="0.25">
      <c r="A64" s="481"/>
      <c r="B64" s="730"/>
      <c r="C64" s="731"/>
      <c r="D64" s="730"/>
      <c r="E64" s="731"/>
      <c r="F64" s="482" t="s">
        <v>599</v>
      </c>
      <c r="G64" s="670" t="s">
        <v>730</v>
      </c>
      <c r="H64" s="483">
        <v>393114.06</v>
      </c>
      <c r="I64" s="484">
        <f t="shared" si="1"/>
        <v>0.99999760884219635</v>
      </c>
    </row>
    <row r="65" spans="1:9" s="480" customFormat="1" ht="15.75" hidden="1" customHeight="1" x14ac:dyDescent="0.25">
      <c r="A65" s="754"/>
      <c r="B65" s="730"/>
      <c r="C65" s="731"/>
      <c r="D65" s="730"/>
      <c r="E65" s="731"/>
      <c r="F65" s="747" t="s">
        <v>600</v>
      </c>
      <c r="G65" s="749" t="s">
        <v>731</v>
      </c>
      <c r="H65" s="743">
        <v>878165.19</v>
      </c>
      <c r="I65" s="745">
        <f t="shared" si="1"/>
        <v>0.78407606249999995</v>
      </c>
    </row>
    <row r="66" spans="1:9" s="480" customFormat="1" ht="216.75" customHeight="1" x14ac:dyDescent="0.25">
      <c r="A66" s="754"/>
      <c r="B66" s="730"/>
      <c r="C66" s="731"/>
      <c r="D66" s="730"/>
      <c r="E66" s="731"/>
      <c r="F66" s="748"/>
      <c r="G66" s="750"/>
      <c r="H66" s="744"/>
      <c r="I66" s="746"/>
    </row>
    <row r="67" spans="1:9" s="480" customFormat="1" ht="78.75" customHeight="1" x14ac:dyDescent="0.25">
      <c r="A67" s="481"/>
      <c r="B67" s="730"/>
      <c r="C67" s="731"/>
      <c r="D67" s="730"/>
      <c r="E67" s="731"/>
      <c r="F67" s="482" t="s">
        <v>601</v>
      </c>
      <c r="G67" s="670" t="s">
        <v>732</v>
      </c>
      <c r="H67" s="483">
        <v>7438739.0899999999</v>
      </c>
      <c r="I67" s="484">
        <f t="shared" ref="I67:I98" si="2">H67/G67</f>
        <v>0.99999987766745446</v>
      </c>
    </row>
    <row r="68" spans="1:9" s="480" customFormat="1" ht="47.25" customHeight="1" x14ac:dyDescent="0.25">
      <c r="A68" s="481"/>
      <c r="B68" s="730"/>
      <c r="C68" s="731"/>
      <c r="D68" s="730"/>
      <c r="E68" s="731"/>
      <c r="F68" s="482" t="s">
        <v>830</v>
      </c>
      <c r="G68" s="670" t="s">
        <v>733</v>
      </c>
      <c r="H68" s="483">
        <v>1299334.43</v>
      </c>
      <c r="I68" s="484">
        <f t="shared" si="2"/>
        <v>0.99999956131405676</v>
      </c>
    </row>
    <row r="69" spans="1:9" s="467" customFormat="1" ht="15.75" customHeight="1" x14ac:dyDescent="0.25">
      <c r="A69" s="473"/>
      <c r="B69" s="732"/>
      <c r="C69" s="733"/>
      <c r="D69" s="734" t="s">
        <v>519</v>
      </c>
      <c r="E69" s="735"/>
      <c r="F69" s="477" t="s">
        <v>301</v>
      </c>
      <c r="G69" s="671" t="s">
        <v>734</v>
      </c>
      <c r="H69" s="478">
        <f>H70</f>
        <v>5517180.3200000003</v>
      </c>
      <c r="I69" s="479">
        <f t="shared" si="2"/>
        <v>0.99868707985126137</v>
      </c>
    </row>
    <row r="70" spans="1:9" s="480" customFormat="1" ht="63" customHeight="1" x14ac:dyDescent="0.25">
      <c r="A70" s="481"/>
      <c r="B70" s="730"/>
      <c r="C70" s="731"/>
      <c r="D70" s="730"/>
      <c r="E70" s="731"/>
      <c r="F70" s="482" t="s">
        <v>478</v>
      </c>
      <c r="G70" s="670" t="s">
        <v>734</v>
      </c>
      <c r="H70" s="483">
        <v>5517180.3200000003</v>
      </c>
      <c r="I70" s="484">
        <f t="shared" si="2"/>
        <v>0.99868707985126137</v>
      </c>
    </row>
    <row r="71" spans="1:9" s="467" customFormat="1" ht="15.75" customHeight="1" x14ac:dyDescent="0.25">
      <c r="A71" s="473"/>
      <c r="B71" s="732"/>
      <c r="C71" s="733"/>
      <c r="D71" s="734" t="s">
        <v>520</v>
      </c>
      <c r="E71" s="735"/>
      <c r="F71" s="477" t="s">
        <v>301</v>
      </c>
      <c r="G71" s="671" t="s">
        <v>735</v>
      </c>
      <c r="H71" s="478">
        <f>H72</f>
        <v>859437.43</v>
      </c>
      <c r="I71" s="479">
        <f t="shared" si="2"/>
        <v>1</v>
      </c>
    </row>
    <row r="72" spans="1:9" s="480" customFormat="1" ht="63" customHeight="1" x14ac:dyDescent="0.25">
      <c r="A72" s="481"/>
      <c r="B72" s="730"/>
      <c r="C72" s="731"/>
      <c r="D72" s="730"/>
      <c r="E72" s="731"/>
      <c r="F72" s="482" t="s">
        <v>478</v>
      </c>
      <c r="G72" s="670" t="s">
        <v>735</v>
      </c>
      <c r="H72" s="483">
        <v>859437.43</v>
      </c>
      <c r="I72" s="484">
        <f t="shared" si="2"/>
        <v>1</v>
      </c>
    </row>
    <row r="73" spans="1:9" s="467" customFormat="1" ht="15.75" customHeight="1" x14ac:dyDescent="0.25">
      <c r="A73" s="473"/>
      <c r="B73" s="732"/>
      <c r="C73" s="733"/>
      <c r="D73" s="734" t="s">
        <v>521</v>
      </c>
      <c r="E73" s="735"/>
      <c r="F73" s="477" t="s">
        <v>302</v>
      </c>
      <c r="G73" s="671" t="s">
        <v>736</v>
      </c>
      <c r="H73" s="478">
        <f>SUM(H74:H75)</f>
        <v>72950</v>
      </c>
      <c r="I73" s="479">
        <f t="shared" si="2"/>
        <v>1</v>
      </c>
    </row>
    <row r="74" spans="1:9" s="480" customFormat="1" ht="15.75" customHeight="1" x14ac:dyDescent="0.25">
      <c r="A74" s="481"/>
      <c r="B74" s="730"/>
      <c r="C74" s="731"/>
      <c r="D74" s="730"/>
      <c r="E74" s="731"/>
      <c r="F74" s="482" t="s">
        <v>602</v>
      </c>
      <c r="G74" s="670" t="s">
        <v>737</v>
      </c>
      <c r="H74" s="483">
        <v>71500</v>
      </c>
      <c r="I74" s="484">
        <f t="shared" si="2"/>
        <v>1</v>
      </c>
    </row>
    <row r="75" spans="1:9" s="480" customFormat="1" ht="15.75" customHeight="1" x14ac:dyDescent="0.25">
      <c r="A75" s="481"/>
      <c r="B75" s="730"/>
      <c r="C75" s="731"/>
      <c r="D75" s="730"/>
      <c r="E75" s="731"/>
      <c r="F75" s="482" t="s">
        <v>374</v>
      </c>
      <c r="G75" s="670" t="s">
        <v>738</v>
      </c>
      <c r="H75" s="483">
        <v>1450</v>
      </c>
      <c r="I75" s="484">
        <f t="shared" si="2"/>
        <v>1</v>
      </c>
    </row>
    <row r="76" spans="1:9" s="467" customFormat="1" ht="15.75" customHeight="1" x14ac:dyDescent="0.25">
      <c r="A76" s="473"/>
      <c r="B76" s="736" t="s">
        <v>168</v>
      </c>
      <c r="C76" s="737"/>
      <c r="D76" s="736"/>
      <c r="E76" s="737"/>
      <c r="F76" s="474" t="s">
        <v>169</v>
      </c>
      <c r="G76" s="672" t="s">
        <v>739</v>
      </c>
      <c r="H76" s="475">
        <f>H77</f>
        <v>5004622.42</v>
      </c>
      <c r="I76" s="476">
        <f t="shared" si="2"/>
        <v>0.99952055742504076</v>
      </c>
    </row>
    <row r="77" spans="1:9" s="467" customFormat="1" ht="15.75" customHeight="1" x14ac:dyDescent="0.25">
      <c r="A77" s="473"/>
      <c r="B77" s="732"/>
      <c r="C77" s="733"/>
      <c r="D77" s="734" t="s">
        <v>518</v>
      </c>
      <c r="E77" s="735"/>
      <c r="F77" s="477" t="s">
        <v>301</v>
      </c>
      <c r="G77" s="671" t="s">
        <v>739</v>
      </c>
      <c r="H77" s="478">
        <f>SUM(H78:H81)</f>
        <v>5004622.42</v>
      </c>
      <c r="I77" s="479">
        <f t="shared" si="2"/>
        <v>0.99952055742504076</v>
      </c>
    </row>
    <row r="78" spans="1:9" s="480" customFormat="1" ht="31.5" customHeight="1" x14ac:dyDescent="0.25">
      <c r="A78" s="481"/>
      <c r="B78" s="730"/>
      <c r="C78" s="731"/>
      <c r="D78" s="730"/>
      <c r="E78" s="731"/>
      <c r="F78" s="482" t="s">
        <v>603</v>
      </c>
      <c r="G78" s="670" t="s">
        <v>740</v>
      </c>
      <c r="H78" s="483">
        <v>277524.90000000002</v>
      </c>
      <c r="I78" s="484">
        <f t="shared" si="2"/>
        <v>0.99286595902246366</v>
      </c>
    </row>
    <row r="79" spans="1:9" s="480" customFormat="1" ht="31.5" customHeight="1" x14ac:dyDescent="0.25">
      <c r="A79" s="481"/>
      <c r="B79" s="730"/>
      <c r="C79" s="731"/>
      <c r="D79" s="730"/>
      <c r="E79" s="731"/>
      <c r="F79" s="482" t="s">
        <v>604</v>
      </c>
      <c r="G79" s="670" t="s">
        <v>741</v>
      </c>
      <c r="H79" s="483">
        <v>675833</v>
      </c>
      <c r="I79" s="484">
        <f t="shared" si="2"/>
        <v>1</v>
      </c>
    </row>
    <row r="80" spans="1:9" s="480" customFormat="1" ht="31.5" customHeight="1" x14ac:dyDescent="0.25">
      <c r="A80" s="481"/>
      <c r="B80" s="730"/>
      <c r="C80" s="731"/>
      <c r="D80" s="730"/>
      <c r="E80" s="731"/>
      <c r="F80" s="482" t="s">
        <v>742</v>
      </c>
      <c r="G80" s="670" t="s">
        <v>743</v>
      </c>
      <c r="H80" s="483">
        <v>443579.29</v>
      </c>
      <c r="I80" s="484">
        <f t="shared" si="2"/>
        <v>0.99999839938680735</v>
      </c>
    </row>
    <row r="81" spans="1:9" s="480" customFormat="1" ht="63" customHeight="1" x14ac:dyDescent="0.25">
      <c r="A81" s="481"/>
      <c r="B81" s="730"/>
      <c r="C81" s="731"/>
      <c r="D81" s="730"/>
      <c r="E81" s="731"/>
      <c r="F81" s="482" t="s">
        <v>479</v>
      </c>
      <c r="G81" s="670" t="s">
        <v>744</v>
      </c>
      <c r="H81" s="483">
        <v>3607685.23</v>
      </c>
      <c r="I81" s="484">
        <f t="shared" si="2"/>
        <v>0.99988753886750636</v>
      </c>
    </row>
    <row r="82" spans="1:9" s="467" customFormat="1" ht="15.75" customHeight="1" x14ac:dyDescent="0.25">
      <c r="A82" s="470" t="s">
        <v>37</v>
      </c>
      <c r="B82" s="738"/>
      <c r="C82" s="739"/>
      <c r="D82" s="738"/>
      <c r="E82" s="739"/>
      <c r="F82" s="471" t="s">
        <v>38</v>
      </c>
      <c r="G82" s="673" t="s">
        <v>745</v>
      </c>
      <c r="H82" s="472">
        <f>H83</f>
        <v>136330</v>
      </c>
      <c r="I82" s="676">
        <f t="shared" si="2"/>
        <v>0.59906841850859072</v>
      </c>
    </row>
    <row r="83" spans="1:9" s="467" customFormat="1" ht="15.75" customHeight="1" x14ac:dyDescent="0.25">
      <c r="A83" s="473"/>
      <c r="B83" s="736" t="s">
        <v>39</v>
      </c>
      <c r="C83" s="737"/>
      <c r="D83" s="736"/>
      <c r="E83" s="737"/>
      <c r="F83" s="474" t="s">
        <v>40</v>
      </c>
      <c r="G83" s="672" t="s">
        <v>745</v>
      </c>
      <c r="H83" s="475">
        <f>H84</f>
        <v>136330</v>
      </c>
      <c r="I83" s="476">
        <f t="shared" si="2"/>
        <v>0.59906841850859072</v>
      </c>
    </row>
    <row r="84" spans="1:9" s="467" customFormat="1" ht="15.75" customHeight="1" x14ac:dyDescent="0.25">
      <c r="A84" s="473"/>
      <c r="B84" s="732"/>
      <c r="C84" s="733"/>
      <c r="D84" s="734" t="s">
        <v>518</v>
      </c>
      <c r="E84" s="735"/>
      <c r="F84" s="477" t="s">
        <v>301</v>
      </c>
      <c r="G84" s="671" t="s">
        <v>745</v>
      </c>
      <c r="H84" s="478">
        <f>SUM(H85:H87)</f>
        <v>136330</v>
      </c>
      <c r="I84" s="479">
        <f t="shared" si="2"/>
        <v>0.59906841850859072</v>
      </c>
    </row>
    <row r="85" spans="1:9" s="480" customFormat="1" ht="47.25" customHeight="1" x14ac:dyDescent="0.25">
      <c r="A85" s="481"/>
      <c r="B85" s="730"/>
      <c r="C85" s="731"/>
      <c r="D85" s="730"/>
      <c r="E85" s="731"/>
      <c r="F85" s="482" t="s">
        <v>605</v>
      </c>
      <c r="G85" s="670" t="s">
        <v>746</v>
      </c>
      <c r="H85" s="483">
        <v>72570</v>
      </c>
      <c r="I85" s="484">
        <f t="shared" si="2"/>
        <v>1</v>
      </c>
    </row>
    <row r="86" spans="1:9" s="480" customFormat="1" ht="15.75" customHeight="1" x14ac:dyDescent="0.25">
      <c r="A86" s="481"/>
      <c r="B86" s="730"/>
      <c r="C86" s="731"/>
      <c r="D86" s="730"/>
      <c r="E86" s="731"/>
      <c r="F86" s="482" t="s">
        <v>606</v>
      </c>
      <c r="G86" s="670" t="s">
        <v>747</v>
      </c>
      <c r="H86" s="483">
        <v>0</v>
      </c>
      <c r="I86" s="484">
        <f t="shared" si="2"/>
        <v>0</v>
      </c>
    </row>
    <row r="87" spans="1:9" s="480" customFormat="1" ht="31.5" customHeight="1" x14ac:dyDescent="0.25">
      <c r="A87" s="481"/>
      <c r="B87" s="730"/>
      <c r="C87" s="731"/>
      <c r="D87" s="730"/>
      <c r="E87" s="731"/>
      <c r="F87" s="482" t="s">
        <v>607</v>
      </c>
      <c r="G87" s="670" t="s">
        <v>748</v>
      </c>
      <c r="H87" s="483">
        <v>63760</v>
      </c>
      <c r="I87" s="484">
        <f t="shared" si="2"/>
        <v>0.86162162162162159</v>
      </c>
    </row>
    <row r="88" spans="1:9" s="467" customFormat="1" ht="15.75" customHeight="1" x14ac:dyDescent="0.25">
      <c r="A88" s="470" t="s">
        <v>48</v>
      </c>
      <c r="B88" s="738"/>
      <c r="C88" s="739"/>
      <c r="D88" s="738"/>
      <c r="E88" s="739"/>
      <c r="F88" s="471" t="s">
        <v>49</v>
      </c>
      <c r="G88" s="673" t="s">
        <v>683</v>
      </c>
      <c r="H88" s="472">
        <f>H89</f>
        <v>0</v>
      </c>
      <c r="I88" s="676">
        <f t="shared" si="2"/>
        <v>0</v>
      </c>
    </row>
    <row r="89" spans="1:9" s="467" customFormat="1" ht="15.75" customHeight="1" x14ac:dyDescent="0.25">
      <c r="A89" s="473"/>
      <c r="B89" s="736" t="s">
        <v>50</v>
      </c>
      <c r="C89" s="737"/>
      <c r="D89" s="736"/>
      <c r="E89" s="737"/>
      <c r="F89" s="474" t="s">
        <v>377</v>
      </c>
      <c r="G89" s="672" t="s">
        <v>683</v>
      </c>
      <c r="H89" s="475">
        <f>H912</f>
        <v>0</v>
      </c>
      <c r="I89" s="476">
        <f t="shared" si="2"/>
        <v>0</v>
      </c>
    </row>
    <row r="90" spans="1:9" s="467" customFormat="1" ht="15.75" customHeight="1" x14ac:dyDescent="0.25">
      <c r="A90" s="473"/>
      <c r="B90" s="732"/>
      <c r="C90" s="733"/>
      <c r="D90" s="734" t="s">
        <v>521</v>
      </c>
      <c r="E90" s="735"/>
      <c r="F90" s="477" t="s">
        <v>302</v>
      </c>
      <c r="G90" s="671" t="s">
        <v>683</v>
      </c>
      <c r="H90" s="478">
        <f>H91</f>
        <v>0</v>
      </c>
      <c r="I90" s="479">
        <f t="shared" si="2"/>
        <v>0</v>
      </c>
    </row>
    <row r="91" spans="1:9" s="480" customFormat="1" ht="15.75" customHeight="1" x14ac:dyDescent="0.25">
      <c r="A91" s="481"/>
      <c r="B91" s="730"/>
      <c r="C91" s="731"/>
      <c r="D91" s="730"/>
      <c r="E91" s="731"/>
      <c r="F91" s="482" t="s">
        <v>480</v>
      </c>
      <c r="G91" s="670" t="s">
        <v>683</v>
      </c>
      <c r="H91" s="483">
        <v>0</v>
      </c>
      <c r="I91" s="484">
        <f t="shared" si="2"/>
        <v>0</v>
      </c>
    </row>
    <row r="92" spans="1:9" s="467" customFormat="1" ht="15.75" customHeight="1" x14ac:dyDescent="0.25">
      <c r="A92" s="470" t="s">
        <v>54</v>
      </c>
      <c r="B92" s="738"/>
      <c r="C92" s="739"/>
      <c r="D92" s="738"/>
      <c r="E92" s="739"/>
      <c r="F92" s="471" t="s">
        <v>55</v>
      </c>
      <c r="G92" s="673" t="s">
        <v>749</v>
      </c>
      <c r="H92" s="472">
        <f>H93</f>
        <v>404.87</v>
      </c>
      <c r="I92" s="676">
        <f t="shared" si="2"/>
        <v>1.5337551195900728E-4</v>
      </c>
    </row>
    <row r="93" spans="1:9" s="467" customFormat="1" ht="15.75" customHeight="1" x14ac:dyDescent="0.25">
      <c r="A93" s="473"/>
      <c r="B93" s="736" t="s">
        <v>56</v>
      </c>
      <c r="C93" s="737"/>
      <c r="D93" s="736"/>
      <c r="E93" s="737"/>
      <c r="F93" s="474" t="s">
        <v>57</v>
      </c>
      <c r="G93" s="672" t="s">
        <v>749</v>
      </c>
      <c r="H93" s="475">
        <f>H94+H96</f>
        <v>404.87</v>
      </c>
      <c r="I93" s="476">
        <f t="shared" si="2"/>
        <v>1.5337551195900728E-4</v>
      </c>
    </row>
    <row r="94" spans="1:9" s="467" customFormat="1" ht="15.75" customHeight="1" x14ac:dyDescent="0.25">
      <c r="A94" s="473"/>
      <c r="B94" s="732"/>
      <c r="C94" s="733"/>
      <c r="D94" s="734" t="s">
        <v>519</v>
      </c>
      <c r="E94" s="735"/>
      <c r="F94" s="477" t="s">
        <v>301</v>
      </c>
      <c r="G94" s="671" t="s">
        <v>750</v>
      </c>
      <c r="H94" s="478">
        <f>H95</f>
        <v>344.14</v>
      </c>
      <c r="I94" s="479">
        <f t="shared" si="2"/>
        <v>1.4375668645708417E-4</v>
      </c>
    </row>
    <row r="95" spans="1:9" s="480" customFormat="1" ht="15.75" customHeight="1" x14ac:dyDescent="0.25">
      <c r="A95" s="481"/>
      <c r="B95" s="730"/>
      <c r="C95" s="731"/>
      <c r="D95" s="730"/>
      <c r="E95" s="731"/>
      <c r="F95" s="482" t="s">
        <v>375</v>
      </c>
      <c r="G95" s="670" t="s">
        <v>750</v>
      </c>
      <c r="H95" s="483">
        <v>344.14</v>
      </c>
      <c r="I95" s="484">
        <f t="shared" si="2"/>
        <v>1.4375668645708417E-4</v>
      </c>
    </row>
    <row r="96" spans="1:9" s="467" customFormat="1" ht="15.75" customHeight="1" x14ac:dyDescent="0.25">
      <c r="A96" s="473"/>
      <c r="B96" s="732"/>
      <c r="C96" s="733"/>
      <c r="D96" s="734" t="s">
        <v>520</v>
      </c>
      <c r="E96" s="735"/>
      <c r="F96" s="477" t="s">
        <v>301</v>
      </c>
      <c r="G96" s="671" t="s">
        <v>751</v>
      </c>
      <c r="H96" s="478">
        <f>H97</f>
        <v>60.73</v>
      </c>
      <c r="I96" s="479">
        <f t="shared" si="2"/>
        <v>2.4704631579418394E-4</v>
      </c>
    </row>
    <row r="97" spans="1:9" s="480" customFormat="1" ht="15.75" customHeight="1" x14ac:dyDescent="0.25">
      <c r="A97" s="481"/>
      <c r="B97" s="730"/>
      <c r="C97" s="731"/>
      <c r="D97" s="730"/>
      <c r="E97" s="731"/>
      <c r="F97" s="482" t="s">
        <v>375</v>
      </c>
      <c r="G97" s="670" t="s">
        <v>751</v>
      </c>
      <c r="H97" s="483">
        <v>60.73</v>
      </c>
      <c r="I97" s="484">
        <f t="shared" si="2"/>
        <v>2.4704631579418394E-4</v>
      </c>
    </row>
    <row r="98" spans="1:9" s="467" customFormat="1" ht="15.75" customHeight="1" x14ac:dyDescent="0.25">
      <c r="A98" s="470" t="s">
        <v>58</v>
      </c>
      <c r="B98" s="738"/>
      <c r="C98" s="739"/>
      <c r="D98" s="738"/>
      <c r="E98" s="739"/>
      <c r="F98" s="471" t="s">
        <v>59</v>
      </c>
      <c r="G98" s="673" t="s">
        <v>752</v>
      </c>
      <c r="H98" s="472">
        <f>H99</f>
        <v>58401.53</v>
      </c>
      <c r="I98" s="676">
        <f t="shared" si="2"/>
        <v>0.99999195233039961</v>
      </c>
    </row>
    <row r="99" spans="1:9" s="467" customFormat="1" ht="15.75" customHeight="1" x14ac:dyDescent="0.25">
      <c r="A99" s="473"/>
      <c r="B99" s="736" t="s">
        <v>62</v>
      </c>
      <c r="C99" s="737"/>
      <c r="D99" s="736"/>
      <c r="E99" s="737"/>
      <c r="F99" s="474" t="s">
        <v>63</v>
      </c>
      <c r="G99" s="672" t="s">
        <v>752</v>
      </c>
      <c r="H99" s="475">
        <f>H100</f>
        <v>58401.53</v>
      </c>
      <c r="I99" s="476">
        <f t="shared" ref="I99:I130" si="3">H99/G99</f>
        <v>0.99999195233039961</v>
      </c>
    </row>
    <row r="100" spans="1:9" s="467" customFormat="1" ht="15.75" customHeight="1" x14ac:dyDescent="0.25">
      <c r="A100" s="473"/>
      <c r="B100" s="732"/>
      <c r="C100" s="733"/>
      <c r="D100" s="734" t="s">
        <v>521</v>
      </c>
      <c r="E100" s="735"/>
      <c r="F100" s="477" t="s">
        <v>302</v>
      </c>
      <c r="G100" s="671" t="s">
        <v>752</v>
      </c>
      <c r="H100" s="478">
        <f>H101</f>
        <v>58401.53</v>
      </c>
      <c r="I100" s="479">
        <f t="shared" si="3"/>
        <v>0.99999195233039961</v>
      </c>
    </row>
    <row r="101" spans="1:9" s="480" customFormat="1" ht="31.5" customHeight="1" x14ac:dyDescent="0.25">
      <c r="A101" s="481"/>
      <c r="B101" s="730"/>
      <c r="C101" s="731"/>
      <c r="D101" s="730"/>
      <c r="E101" s="731"/>
      <c r="F101" s="482" t="s">
        <v>303</v>
      </c>
      <c r="G101" s="670" t="s">
        <v>752</v>
      </c>
      <c r="H101" s="483">
        <v>58401.53</v>
      </c>
      <c r="I101" s="484">
        <f t="shared" si="3"/>
        <v>0.99999195233039961</v>
      </c>
    </row>
    <row r="102" spans="1:9" s="467" customFormat="1" ht="15.75" customHeight="1" x14ac:dyDescent="0.25">
      <c r="A102" s="470" t="s">
        <v>68</v>
      </c>
      <c r="B102" s="738"/>
      <c r="C102" s="739"/>
      <c r="D102" s="738"/>
      <c r="E102" s="739"/>
      <c r="F102" s="471" t="s">
        <v>69</v>
      </c>
      <c r="G102" s="673" t="s">
        <v>753</v>
      </c>
      <c r="H102" s="472">
        <f>H103+H106</f>
        <v>24569.4</v>
      </c>
      <c r="I102" s="676">
        <f t="shared" si="3"/>
        <v>0.90997777777777789</v>
      </c>
    </row>
    <row r="103" spans="1:9" s="467" customFormat="1" ht="15.75" customHeight="1" x14ac:dyDescent="0.25">
      <c r="A103" s="473"/>
      <c r="B103" s="736" t="s">
        <v>608</v>
      </c>
      <c r="C103" s="737"/>
      <c r="D103" s="736"/>
      <c r="E103" s="737"/>
      <c r="F103" s="474" t="s">
        <v>337</v>
      </c>
      <c r="G103" s="672" t="s">
        <v>754</v>
      </c>
      <c r="H103" s="475">
        <f>H104</f>
        <v>9569.4</v>
      </c>
      <c r="I103" s="476">
        <f t="shared" si="3"/>
        <v>0.79744999999999999</v>
      </c>
    </row>
    <row r="104" spans="1:9" s="467" customFormat="1" ht="31.5" customHeight="1" x14ac:dyDescent="0.25">
      <c r="A104" s="473"/>
      <c r="B104" s="732"/>
      <c r="C104" s="733"/>
      <c r="D104" s="734" t="s">
        <v>610</v>
      </c>
      <c r="E104" s="735"/>
      <c r="F104" s="477" t="s">
        <v>609</v>
      </c>
      <c r="G104" s="671" t="s">
        <v>754</v>
      </c>
      <c r="H104" s="478">
        <f>H105</f>
        <v>9569.4</v>
      </c>
      <c r="I104" s="479">
        <f t="shared" si="3"/>
        <v>0.79744999999999999</v>
      </c>
    </row>
    <row r="105" spans="1:9" s="480" customFormat="1" ht="63" customHeight="1" x14ac:dyDescent="0.25">
      <c r="A105" s="481"/>
      <c r="B105" s="730"/>
      <c r="C105" s="731"/>
      <c r="D105" s="730"/>
      <c r="E105" s="731"/>
      <c r="F105" s="482" t="s">
        <v>611</v>
      </c>
      <c r="G105" s="670" t="s">
        <v>754</v>
      </c>
      <c r="H105" s="483">
        <v>9569.4</v>
      </c>
      <c r="I105" s="484">
        <f t="shared" si="3"/>
        <v>0.79744999999999999</v>
      </c>
    </row>
    <row r="106" spans="1:9" s="467" customFormat="1" ht="15.75" customHeight="1" x14ac:dyDescent="0.25">
      <c r="A106" s="473"/>
      <c r="B106" s="736" t="s">
        <v>70</v>
      </c>
      <c r="C106" s="737"/>
      <c r="D106" s="736"/>
      <c r="E106" s="737"/>
      <c r="F106" s="474" t="s">
        <v>71</v>
      </c>
      <c r="G106" s="672" t="s">
        <v>755</v>
      </c>
      <c r="H106" s="475">
        <f>H107</f>
        <v>15000</v>
      </c>
      <c r="I106" s="476">
        <f t="shared" si="3"/>
        <v>1</v>
      </c>
    </row>
    <row r="107" spans="1:9" s="467" customFormat="1" ht="15.75" customHeight="1" x14ac:dyDescent="0.25">
      <c r="A107" s="473"/>
      <c r="B107" s="732"/>
      <c r="C107" s="733"/>
      <c r="D107" s="734" t="s">
        <v>521</v>
      </c>
      <c r="E107" s="735"/>
      <c r="F107" s="477" t="s">
        <v>302</v>
      </c>
      <c r="G107" s="671" t="s">
        <v>755</v>
      </c>
      <c r="H107" s="478">
        <f>H108</f>
        <v>15000</v>
      </c>
      <c r="I107" s="479">
        <f t="shared" si="3"/>
        <v>1</v>
      </c>
    </row>
    <row r="108" spans="1:9" s="480" customFormat="1" ht="15.75" customHeight="1" x14ac:dyDescent="0.25">
      <c r="A108" s="481"/>
      <c r="B108" s="730"/>
      <c r="C108" s="731"/>
      <c r="D108" s="730"/>
      <c r="E108" s="731"/>
      <c r="F108" s="482" t="s">
        <v>756</v>
      </c>
      <c r="G108" s="670" t="s">
        <v>755</v>
      </c>
      <c r="H108" s="483">
        <v>15000</v>
      </c>
      <c r="I108" s="484">
        <f t="shared" si="3"/>
        <v>1</v>
      </c>
    </row>
    <row r="109" spans="1:9" s="467" customFormat="1" ht="15.75" customHeight="1" x14ac:dyDescent="0.25">
      <c r="A109" s="470" t="s">
        <v>98</v>
      </c>
      <c r="B109" s="738"/>
      <c r="C109" s="739"/>
      <c r="D109" s="738"/>
      <c r="E109" s="739"/>
      <c r="F109" s="471" t="s">
        <v>99</v>
      </c>
      <c r="G109" s="673" t="s">
        <v>757</v>
      </c>
      <c r="H109" s="472">
        <f>H110+H114</f>
        <v>475606.91</v>
      </c>
      <c r="I109" s="676">
        <f t="shared" si="3"/>
        <v>0.46271430141954711</v>
      </c>
    </row>
    <row r="110" spans="1:9" s="467" customFormat="1" ht="15.75" customHeight="1" x14ac:dyDescent="0.25">
      <c r="A110" s="473"/>
      <c r="B110" s="736" t="s">
        <v>535</v>
      </c>
      <c r="C110" s="737"/>
      <c r="D110" s="736"/>
      <c r="E110" s="737"/>
      <c r="F110" s="474" t="s">
        <v>536</v>
      </c>
      <c r="G110" s="672" t="s">
        <v>758</v>
      </c>
      <c r="H110" s="475">
        <f>H111</f>
        <v>444856.91</v>
      </c>
      <c r="I110" s="476">
        <f t="shared" si="3"/>
        <v>0.99999979768779623</v>
      </c>
    </row>
    <row r="111" spans="1:9" s="467" customFormat="1" ht="15.75" customHeight="1" x14ac:dyDescent="0.25">
      <c r="A111" s="473"/>
      <c r="B111" s="732"/>
      <c r="C111" s="733"/>
      <c r="D111" s="734" t="s">
        <v>518</v>
      </c>
      <c r="E111" s="735"/>
      <c r="F111" s="477" t="s">
        <v>301</v>
      </c>
      <c r="G111" s="671" t="s">
        <v>758</v>
      </c>
      <c r="H111" s="478">
        <f>H112+H113</f>
        <v>444856.91</v>
      </c>
      <c r="I111" s="479">
        <f t="shared" si="3"/>
        <v>0.99999979768779623</v>
      </c>
    </row>
    <row r="112" spans="1:9" s="480" customFormat="1" ht="31.5" customHeight="1" x14ac:dyDescent="0.25">
      <c r="A112" s="481"/>
      <c r="B112" s="730"/>
      <c r="C112" s="731"/>
      <c r="D112" s="730"/>
      <c r="E112" s="731"/>
      <c r="F112" s="482" t="s">
        <v>612</v>
      </c>
      <c r="G112" s="670" t="s">
        <v>759</v>
      </c>
      <c r="H112" s="483">
        <v>37515</v>
      </c>
      <c r="I112" s="484">
        <f t="shared" si="3"/>
        <v>1</v>
      </c>
    </row>
    <row r="113" spans="1:9" s="480" customFormat="1" ht="63" customHeight="1" x14ac:dyDescent="0.25">
      <c r="A113" s="481"/>
      <c r="B113" s="730"/>
      <c r="C113" s="731"/>
      <c r="D113" s="730"/>
      <c r="E113" s="731"/>
      <c r="F113" s="482" t="s">
        <v>613</v>
      </c>
      <c r="G113" s="670" t="s">
        <v>760</v>
      </c>
      <c r="H113" s="483">
        <v>407341.91</v>
      </c>
      <c r="I113" s="484">
        <f t="shared" si="3"/>
        <v>0.99999977905543735</v>
      </c>
    </row>
    <row r="114" spans="1:9" s="467" customFormat="1" ht="15.75" customHeight="1" x14ac:dyDescent="0.25">
      <c r="A114" s="473"/>
      <c r="B114" s="736" t="s">
        <v>100</v>
      </c>
      <c r="C114" s="737"/>
      <c r="D114" s="736"/>
      <c r="E114" s="737"/>
      <c r="F114" s="474" t="s">
        <v>101</v>
      </c>
      <c r="G114" s="672" t="s">
        <v>761</v>
      </c>
      <c r="H114" s="475">
        <f>H115</f>
        <v>30750</v>
      </c>
      <c r="I114" s="476">
        <f t="shared" si="3"/>
        <v>5.2743882567246304E-2</v>
      </c>
    </row>
    <row r="115" spans="1:9" s="467" customFormat="1" ht="15.75" customHeight="1" x14ac:dyDescent="0.25">
      <c r="A115" s="473"/>
      <c r="B115" s="732"/>
      <c r="C115" s="733"/>
      <c r="D115" s="734" t="s">
        <v>518</v>
      </c>
      <c r="E115" s="735"/>
      <c r="F115" s="477" t="s">
        <v>301</v>
      </c>
      <c r="G115" s="671" t="s">
        <v>761</v>
      </c>
      <c r="H115" s="478">
        <f>H116</f>
        <v>30750</v>
      </c>
      <c r="I115" s="479">
        <f t="shared" si="3"/>
        <v>5.2743882567246304E-2</v>
      </c>
    </row>
    <row r="116" spans="1:9" s="480" customFormat="1" ht="15.75" customHeight="1" x14ac:dyDescent="0.25">
      <c r="A116" s="481"/>
      <c r="B116" s="730"/>
      <c r="C116" s="731"/>
      <c r="D116" s="730"/>
      <c r="E116" s="731"/>
      <c r="F116" s="482" t="s">
        <v>614</v>
      </c>
      <c r="G116" s="670" t="s">
        <v>761</v>
      </c>
      <c r="H116" s="483">
        <v>30750</v>
      </c>
      <c r="I116" s="484">
        <f t="shared" si="3"/>
        <v>5.2743882567246304E-2</v>
      </c>
    </row>
    <row r="117" spans="1:9" s="467" customFormat="1" ht="15.75" customHeight="1" x14ac:dyDescent="0.25">
      <c r="A117" s="470" t="s">
        <v>113</v>
      </c>
      <c r="B117" s="738"/>
      <c r="C117" s="739"/>
      <c r="D117" s="738"/>
      <c r="E117" s="739"/>
      <c r="F117" s="471" t="s">
        <v>114</v>
      </c>
      <c r="G117" s="673" t="s">
        <v>762</v>
      </c>
      <c r="H117" s="472">
        <f>H118</f>
        <v>1127521.56</v>
      </c>
      <c r="I117" s="676">
        <f t="shared" si="3"/>
        <v>0.99999960976371194</v>
      </c>
    </row>
    <row r="118" spans="1:9" s="467" customFormat="1" ht="15.75" customHeight="1" x14ac:dyDescent="0.25">
      <c r="A118" s="473"/>
      <c r="B118" s="736" t="s">
        <v>122</v>
      </c>
      <c r="C118" s="737"/>
      <c r="D118" s="736"/>
      <c r="E118" s="737"/>
      <c r="F118" s="474" t="s">
        <v>123</v>
      </c>
      <c r="G118" s="672" t="s">
        <v>762</v>
      </c>
      <c r="H118" s="475">
        <f>H119+H121</f>
        <v>1127521.56</v>
      </c>
      <c r="I118" s="476">
        <f t="shared" si="3"/>
        <v>0.99999960976371194</v>
      </c>
    </row>
    <row r="119" spans="1:9" s="467" customFormat="1" ht="15.75" customHeight="1" x14ac:dyDescent="0.25">
      <c r="A119" s="473"/>
      <c r="B119" s="732"/>
      <c r="C119" s="733"/>
      <c r="D119" s="734" t="s">
        <v>518</v>
      </c>
      <c r="E119" s="735"/>
      <c r="F119" s="477" t="s">
        <v>301</v>
      </c>
      <c r="G119" s="671" t="s">
        <v>763</v>
      </c>
      <c r="H119" s="478">
        <f>H120</f>
        <v>94686.56</v>
      </c>
      <c r="I119" s="479">
        <f t="shared" si="3"/>
        <v>0.99999535311077548</v>
      </c>
    </row>
    <row r="120" spans="1:9" s="480" customFormat="1" ht="15.75" customHeight="1" x14ac:dyDescent="0.25">
      <c r="A120" s="481"/>
      <c r="B120" s="730"/>
      <c r="C120" s="731"/>
      <c r="D120" s="730"/>
      <c r="E120" s="731"/>
      <c r="F120" s="482" t="s">
        <v>764</v>
      </c>
      <c r="G120" s="670" t="s">
        <v>763</v>
      </c>
      <c r="H120" s="483">
        <v>94686.56</v>
      </c>
      <c r="I120" s="484">
        <f t="shared" si="3"/>
        <v>0.99999535311077548</v>
      </c>
    </row>
    <row r="121" spans="1:9" s="467" customFormat="1" ht="15.75" customHeight="1" x14ac:dyDescent="0.25">
      <c r="A121" s="473"/>
      <c r="B121" s="732"/>
      <c r="C121" s="733"/>
      <c r="D121" s="734" t="s">
        <v>521</v>
      </c>
      <c r="E121" s="735"/>
      <c r="F121" s="477" t="s">
        <v>302</v>
      </c>
      <c r="G121" s="671" t="s">
        <v>765</v>
      </c>
      <c r="H121" s="478">
        <f>SUM(H122:H124)</f>
        <v>1032835</v>
      </c>
      <c r="I121" s="479">
        <f t="shared" si="3"/>
        <v>1</v>
      </c>
    </row>
    <row r="122" spans="1:9" s="480" customFormat="1" ht="126" customHeight="1" x14ac:dyDescent="0.25">
      <c r="A122" s="481"/>
      <c r="B122" s="730"/>
      <c r="C122" s="731"/>
      <c r="D122" s="730"/>
      <c r="E122" s="731"/>
      <c r="F122" s="482" t="s">
        <v>376</v>
      </c>
      <c r="G122" s="670" t="s">
        <v>766</v>
      </c>
      <c r="H122" s="483">
        <v>1000000</v>
      </c>
      <c r="I122" s="484">
        <f t="shared" si="3"/>
        <v>1</v>
      </c>
    </row>
    <row r="123" spans="1:9" s="480" customFormat="1" ht="15.75" customHeight="1" x14ac:dyDescent="0.25">
      <c r="A123" s="481"/>
      <c r="B123" s="730"/>
      <c r="C123" s="731"/>
      <c r="D123" s="730"/>
      <c r="E123" s="731"/>
      <c r="F123" s="482" t="s">
        <v>615</v>
      </c>
      <c r="G123" s="670" t="s">
        <v>767</v>
      </c>
      <c r="H123" s="483">
        <v>17835</v>
      </c>
      <c r="I123" s="484">
        <f t="shared" si="3"/>
        <v>1</v>
      </c>
    </row>
    <row r="124" spans="1:9" s="480" customFormat="1" ht="15.75" customHeight="1" x14ac:dyDescent="0.25">
      <c r="A124" s="481"/>
      <c r="B124" s="730"/>
      <c r="C124" s="731"/>
      <c r="D124" s="730"/>
      <c r="E124" s="731"/>
      <c r="F124" s="482" t="s">
        <v>616</v>
      </c>
      <c r="G124" s="670" t="s">
        <v>755</v>
      </c>
      <c r="H124" s="483">
        <v>15000</v>
      </c>
      <c r="I124" s="484">
        <f t="shared" si="3"/>
        <v>1</v>
      </c>
    </row>
    <row r="125" spans="1:9" s="467" customFormat="1" ht="15.75" customHeight="1" x14ac:dyDescent="0.25">
      <c r="A125" s="470" t="s">
        <v>133</v>
      </c>
      <c r="B125" s="738"/>
      <c r="C125" s="739"/>
      <c r="D125" s="738"/>
      <c r="E125" s="739"/>
      <c r="F125" s="471" t="s">
        <v>134</v>
      </c>
      <c r="G125" s="673" t="s">
        <v>768</v>
      </c>
      <c r="H125" s="472">
        <f>H126+H130</f>
        <v>484608.7</v>
      </c>
      <c r="I125" s="676">
        <f t="shared" si="3"/>
        <v>0.9241414401496052</v>
      </c>
    </row>
    <row r="126" spans="1:9" s="467" customFormat="1" ht="15.75" customHeight="1" x14ac:dyDescent="0.25">
      <c r="A126" s="473"/>
      <c r="B126" s="736" t="s">
        <v>141</v>
      </c>
      <c r="C126" s="737"/>
      <c r="D126" s="736"/>
      <c r="E126" s="737"/>
      <c r="F126" s="474" t="s">
        <v>142</v>
      </c>
      <c r="G126" s="672" t="s">
        <v>769</v>
      </c>
      <c r="H126" s="475">
        <f>H127</f>
        <v>373724.12</v>
      </c>
      <c r="I126" s="476">
        <f t="shared" si="3"/>
        <v>0.96320649484536081</v>
      </c>
    </row>
    <row r="127" spans="1:9" s="467" customFormat="1" ht="15.75" customHeight="1" x14ac:dyDescent="0.25">
      <c r="A127" s="473"/>
      <c r="B127" s="732"/>
      <c r="C127" s="733"/>
      <c r="D127" s="734" t="s">
        <v>518</v>
      </c>
      <c r="E127" s="735"/>
      <c r="F127" s="477" t="s">
        <v>301</v>
      </c>
      <c r="G127" s="671" t="s">
        <v>769</v>
      </c>
      <c r="H127" s="478">
        <f>SUM(H128:H129)</f>
        <v>373724.12</v>
      </c>
      <c r="I127" s="479">
        <f t="shared" si="3"/>
        <v>0.96320649484536081</v>
      </c>
    </row>
    <row r="128" spans="1:9" s="480" customFormat="1" ht="31.5" customHeight="1" x14ac:dyDescent="0.25">
      <c r="A128" s="481"/>
      <c r="B128" s="730"/>
      <c r="C128" s="731"/>
      <c r="D128" s="730"/>
      <c r="E128" s="731"/>
      <c r="F128" s="482" t="s">
        <v>522</v>
      </c>
      <c r="G128" s="670" t="s">
        <v>770</v>
      </c>
      <c r="H128" s="483">
        <v>342904.12</v>
      </c>
      <c r="I128" s="484">
        <f t="shared" si="3"/>
        <v>0.96051574229691872</v>
      </c>
    </row>
    <row r="129" spans="1:9" s="480" customFormat="1" ht="15.75" customHeight="1" x14ac:dyDescent="0.25">
      <c r="A129" s="481"/>
      <c r="B129" s="730"/>
      <c r="C129" s="731"/>
      <c r="D129" s="730"/>
      <c r="E129" s="731"/>
      <c r="F129" s="482" t="s">
        <v>617</v>
      </c>
      <c r="G129" s="670" t="s">
        <v>771</v>
      </c>
      <c r="H129" s="483">
        <v>30820</v>
      </c>
      <c r="I129" s="484">
        <f t="shared" si="3"/>
        <v>0.99419354838709673</v>
      </c>
    </row>
    <row r="130" spans="1:9" s="467" customFormat="1" ht="15.75" customHeight="1" x14ac:dyDescent="0.25">
      <c r="A130" s="473"/>
      <c r="B130" s="736" t="s">
        <v>465</v>
      </c>
      <c r="C130" s="737"/>
      <c r="D130" s="736"/>
      <c r="E130" s="737"/>
      <c r="F130" s="474" t="s">
        <v>57</v>
      </c>
      <c r="G130" s="672" t="s">
        <v>772</v>
      </c>
      <c r="H130" s="475">
        <f>H131+H133</f>
        <v>110884.58</v>
      </c>
      <c r="I130" s="476">
        <f t="shared" si="3"/>
        <v>0.81300820995861667</v>
      </c>
    </row>
    <row r="131" spans="1:9" s="467" customFormat="1" ht="15.75" customHeight="1" x14ac:dyDescent="0.25">
      <c r="A131" s="473"/>
      <c r="B131" s="732"/>
      <c r="C131" s="733"/>
      <c r="D131" s="734" t="s">
        <v>523</v>
      </c>
      <c r="E131" s="735"/>
      <c r="F131" s="477" t="s">
        <v>302</v>
      </c>
      <c r="G131" s="671" t="s">
        <v>773</v>
      </c>
      <c r="H131" s="478">
        <f>H132</f>
        <v>102235.58</v>
      </c>
      <c r="I131" s="479">
        <f t="shared" ref="I131:I146" si="4">H131/G131</f>
        <v>0.82261619674508624</v>
      </c>
    </row>
    <row r="132" spans="1:9" s="480" customFormat="1" ht="31.5" customHeight="1" x14ac:dyDescent="0.25">
      <c r="A132" s="481"/>
      <c r="B132" s="730"/>
      <c r="C132" s="731"/>
      <c r="D132" s="730"/>
      <c r="E132" s="731"/>
      <c r="F132" s="482" t="s">
        <v>524</v>
      </c>
      <c r="G132" s="670" t="s">
        <v>773</v>
      </c>
      <c r="H132" s="483">
        <v>102235.58</v>
      </c>
      <c r="I132" s="484">
        <f t="shared" si="4"/>
        <v>0.82261619674508624</v>
      </c>
    </row>
    <row r="133" spans="1:9" s="467" customFormat="1" ht="15.75" customHeight="1" x14ac:dyDescent="0.25">
      <c r="A133" s="473"/>
      <c r="B133" s="732"/>
      <c r="C133" s="733"/>
      <c r="D133" s="734" t="s">
        <v>525</v>
      </c>
      <c r="E133" s="735"/>
      <c r="F133" s="477" t="s">
        <v>302</v>
      </c>
      <c r="G133" s="671" t="s">
        <v>774</v>
      </c>
      <c r="H133" s="478">
        <f>H134</f>
        <v>8649</v>
      </c>
      <c r="I133" s="479">
        <f t="shared" si="4"/>
        <v>0.71438011067977203</v>
      </c>
    </row>
    <row r="134" spans="1:9" s="480" customFormat="1" ht="31.5" customHeight="1" x14ac:dyDescent="0.25">
      <c r="A134" s="481"/>
      <c r="B134" s="730"/>
      <c r="C134" s="731"/>
      <c r="D134" s="730"/>
      <c r="E134" s="731"/>
      <c r="F134" s="482" t="s">
        <v>524</v>
      </c>
      <c r="G134" s="670" t="s">
        <v>774</v>
      </c>
      <c r="H134" s="483">
        <v>8649</v>
      </c>
      <c r="I134" s="484">
        <f t="shared" si="4"/>
        <v>0.71438011067977203</v>
      </c>
    </row>
    <row r="135" spans="1:9" s="467" customFormat="1" ht="15.75" customHeight="1" x14ac:dyDescent="0.25">
      <c r="A135" s="470" t="s">
        <v>145</v>
      </c>
      <c r="B135" s="738"/>
      <c r="C135" s="739"/>
      <c r="D135" s="738"/>
      <c r="E135" s="739"/>
      <c r="F135" s="471" t="s">
        <v>146</v>
      </c>
      <c r="G135" s="673" t="s">
        <v>775</v>
      </c>
      <c r="H135" s="472">
        <f>H136+H139</f>
        <v>0</v>
      </c>
      <c r="I135" s="676">
        <f t="shared" si="4"/>
        <v>0</v>
      </c>
    </row>
    <row r="136" spans="1:9" s="467" customFormat="1" ht="15.75" customHeight="1" x14ac:dyDescent="0.25">
      <c r="A136" s="473"/>
      <c r="B136" s="736" t="s">
        <v>147</v>
      </c>
      <c r="C136" s="737"/>
      <c r="D136" s="736"/>
      <c r="E136" s="737"/>
      <c r="F136" s="474" t="s">
        <v>148</v>
      </c>
      <c r="G136" s="672" t="s">
        <v>776</v>
      </c>
      <c r="H136" s="475">
        <f>H137</f>
        <v>0</v>
      </c>
      <c r="I136" s="476">
        <f t="shared" si="4"/>
        <v>0</v>
      </c>
    </row>
    <row r="137" spans="1:9" s="467" customFormat="1" ht="15.75" customHeight="1" x14ac:dyDescent="0.25">
      <c r="A137" s="473"/>
      <c r="B137" s="732"/>
      <c r="C137" s="733"/>
      <c r="D137" s="734" t="s">
        <v>520</v>
      </c>
      <c r="E137" s="735"/>
      <c r="F137" s="477" t="s">
        <v>301</v>
      </c>
      <c r="G137" s="671" t="s">
        <v>776</v>
      </c>
      <c r="H137" s="478">
        <f>H138</f>
        <v>0</v>
      </c>
      <c r="I137" s="479">
        <f t="shared" si="4"/>
        <v>0</v>
      </c>
    </row>
    <row r="138" spans="1:9" s="480" customFormat="1" ht="47.25" customHeight="1" x14ac:dyDescent="0.25">
      <c r="A138" s="481"/>
      <c r="B138" s="730"/>
      <c r="C138" s="731"/>
      <c r="D138" s="730"/>
      <c r="E138" s="731"/>
      <c r="F138" s="482" t="s">
        <v>481</v>
      </c>
      <c r="G138" s="670" t="s">
        <v>776</v>
      </c>
      <c r="H138" s="483">
        <v>0</v>
      </c>
      <c r="I138" s="484">
        <f t="shared" si="4"/>
        <v>0</v>
      </c>
    </row>
    <row r="139" spans="1:9" s="467" customFormat="1" ht="15.75" customHeight="1" x14ac:dyDescent="0.25">
      <c r="A139" s="473"/>
      <c r="B139" s="736" t="s">
        <v>154</v>
      </c>
      <c r="C139" s="737"/>
      <c r="D139" s="736"/>
      <c r="E139" s="737"/>
      <c r="F139" s="474" t="s">
        <v>155</v>
      </c>
      <c r="G139" s="672" t="s">
        <v>777</v>
      </c>
      <c r="H139" s="475">
        <f>H140</f>
        <v>0</v>
      </c>
      <c r="I139" s="476">
        <f t="shared" si="4"/>
        <v>0</v>
      </c>
    </row>
    <row r="140" spans="1:9" s="467" customFormat="1" ht="15.75" customHeight="1" x14ac:dyDescent="0.25">
      <c r="A140" s="473"/>
      <c r="B140" s="732"/>
      <c r="C140" s="733"/>
      <c r="D140" s="734" t="s">
        <v>520</v>
      </c>
      <c r="E140" s="735"/>
      <c r="F140" s="477" t="s">
        <v>301</v>
      </c>
      <c r="G140" s="671" t="s">
        <v>777</v>
      </c>
      <c r="H140" s="478">
        <f>H141</f>
        <v>0</v>
      </c>
      <c r="I140" s="479">
        <f t="shared" si="4"/>
        <v>0</v>
      </c>
    </row>
    <row r="141" spans="1:9" s="480" customFormat="1" ht="47.25" customHeight="1" x14ac:dyDescent="0.25">
      <c r="A141" s="481"/>
      <c r="B141" s="730"/>
      <c r="C141" s="731"/>
      <c r="D141" s="730"/>
      <c r="E141" s="731"/>
      <c r="F141" s="482" t="s">
        <v>481</v>
      </c>
      <c r="G141" s="670" t="s">
        <v>777</v>
      </c>
      <c r="H141" s="483">
        <v>0</v>
      </c>
      <c r="I141" s="484">
        <f t="shared" si="4"/>
        <v>0</v>
      </c>
    </row>
    <row r="142" spans="1:9" s="467" customFormat="1" ht="15.75" customHeight="1" x14ac:dyDescent="0.25">
      <c r="A142" s="470" t="s">
        <v>158</v>
      </c>
      <c r="B142" s="738"/>
      <c r="C142" s="739"/>
      <c r="D142" s="738"/>
      <c r="E142" s="739"/>
      <c r="F142" s="471" t="s">
        <v>159</v>
      </c>
      <c r="G142" s="673" t="s">
        <v>778</v>
      </c>
      <c r="H142" s="472">
        <f>H143</f>
        <v>20000</v>
      </c>
      <c r="I142" s="676">
        <f t="shared" si="4"/>
        <v>1</v>
      </c>
    </row>
    <row r="143" spans="1:9" s="467" customFormat="1" ht="15.75" customHeight="1" x14ac:dyDescent="0.25">
      <c r="A143" s="473"/>
      <c r="B143" s="736" t="s">
        <v>779</v>
      </c>
      <c r="C143" s="737"/>
      <c r="D143" s="736"/>
      <c r="E143" s="737"/>
      <c r="F143" s="474" t="s">
        <v>57</v>
      </c>
      <c r="G143" s="672" t="s">
        <v>778</v>
      </c>
      <c r="H143" s="475">
        <f>H144</f>
        <v>20000</v>
      </c>
      <c r="I143" s="476">
        <f t="shared" si="4"/>
        <v>1</v>
      </c>
    </row>
    <row r="144" spans="1:9" s="467" customFormat="1" ht="63" customHeight="1" x14ac:dyDescent="0.25">
      <c r="A144" s="473"/>
      <c r="B144" s="732"/>
      <c r="C144" s="733"/>
      <c r="D144" s="734" t="s">
        <v>780</v>
      </c>
      <c r="E144" s="735"/>
      <c r="F144" s="477" t="s">
        <v>781</v>
      </c>
      <c r="G144" s="671" t="s">
        <v>778</v>
      </c>
      <c r="H144" s="478">
        <f>H145</f>
        <v>20000</v>
      </c>
      <c r="I144" s="479">
        <f t="shared" si="4"/>
        <v>1</v>
      </c>
    </row>
    <row r="145" spans="1:9" s="480" customFormat="1" ht="94.5" customHeight="1" x14ac:dyDescent="0.25">
      <c r="A145" s="481"/>
      <c r="B145" s="730"/>
      <c r="C145" s="731"/>
      <c r="D145" s="730"/>
      <c r="E145" s="731"/>
      <c r="F145" s="482" t="s">
        <v>782</v>
      </c>
      <c r="G145" s="670" t="s">
        <v>778</v>
      </c>
      <c r="H145" s="483">
        <v>20000</v>
      </c>
      <c r="I145" s="484">
        <f t="shared" si="4"/>
        <v>1</v>
      </c>
    </row>
    <row r="146" spans="1:9" s="485" customFormat="1" ht="15.75" customHeight="1" x14ac:dyDescent="0.25">
      <c r="A146" s="751" t="s">
        <v>297</v>
      </c>
      <c r="B146" s="752"/>
      <c r="C146" s="752"/>
      <c r="D146" s="752"/>
      <c r="E146" s="752"/>
      <c r="F146" s="753"/>
      <c r="G146" s="486">
        <f>G4+G8+G82++G88+G92+G98+G102+G109+G117+G125+G135+G142</f>
        <v>42188119.630000003</v>
      </c>
      <c r="H146" s="486">
        <f>H4+H8+H82++H88+H92+H98+H102+H109+H117+H125+H135+H142</f>
        <v>37635932.68</v>
      </c>
      <c r="I146" s="469">
        <f t="shared" si="4"/>
        <v>0.89209789414831042</v>
      </c>
    </row>
  </sheetData>
  <sheetProtection selectLockedCells="1" selectUnlockedCells="1"/>
  <mergeCells count="291">
    <mergeCell ref="A146:F146"/>
    <mergeCell ref="A65:A66"/>
    <mergeCell ref="B65:C66"/>
    <mergeCell ref="B143:C143"/>
    <mergeCell ref="D143:E143"/>
    <mergeCell ref="B144:C144"/>
    <mergeCell ref="D144:E144"/>
    <mergeCell ref="B145:C145"/>
    <mergeCell ref="D145:E145"/>
    <mergeCell ref="B140:C140"/>
    <mergeCell ref="D140:E140"/>
    <mergeCell ref="B135:C135"/>
    <mergeCell ref="D135:E135"/>
    <mergeCell ref="B136:C136"/>
    <mergeCell ref="D136:E136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A1:G2"/>
    <mergeCell ref="B3:C3"/>
    <mergeCell ref="D3:E3"/>
    <mergeCell ref="B4:C4"/>
    <mergeCell ref="D4:E4"/>
    <mergeCell ref="B5:C5"/>
    <mergeCell ref="D5:E5"/>
    <mergeCell ref="H65:H66"/>
    <mergeCell ref="I65:I66"/>
    <mergeCell ref="B8:C8"/>
    <mergeCell ref="D8:E8"/>
    <mergeCell ref="B9:C9"/>
    <mergeCell ref="D9:E9"/>
    <mergeCell ref="B10:C10"/>
    <mergeCell ref="D10:E10"/>
    <mergeCell ref="B6:C6"/>
    <mergeCell ref="D6:E6"/>
    <mergeCell ref="B7:C7"/>
    <mergeCell ref="D7:E7"/>
    <mergeCell ref="F65:F66"/>
    <mergeCell ref="G65:G66"/>
    <mergeCell ref="B61:C61"/>
    <mergeCell ref="D61:E61"/>
    <mergeCell ref="B62:C62"/>
    <mergeCell ref="D139:E139"/>
    <mergeCell ref="B130:C130"/>
    <mergeCell ref="D130:E130"/>
    <mergeCell ref="B131:C131"/>
    <mergeCell ref="D131:E131"/>
    <mergeCell ref="B132:C132"/>
    <mergeCell ref="D132:E132"/>
    <mergeCell ref="B133:C133"/>
    <mergeCell ref="D133:E133"/>
    <mergeCell ref="B134:C134"/>
    <mergeCell ref="D134:E134"/>
    <mergeCell ref="B125:C125"/>
    <mergeCell ref="D125:E125"/>
    <mergeCell ref="B126:C126"/>
    <mergeCell ref="D126:E126"/>
    <mergeCell ref="B127:C127"/>
    <mergeCell ref="D127:E127"/>
    <mergeCell ref="B128:C128"/>
    <mergeCell ref="D128:E128"/>
    <mergeCell ref="B129:C129"/>
    <mergeCell ref="D129:E129"/>
    <mergeCell ref="B120:C120"/>
    <mergeCell ref="D120:E120"/>
    <mergeCell ref="B121:C121"/>
    <mergeCell ref="D121:E121"/>
    <mergeCell ref="B122:C122"/>
    <mergeCell ref="D122:E122"/>
    <mergeCell ref="B123:C123"/>
    <mergeCell ref="D123:E123"/>
    <mergeCell ref="B124:C124"/>
    <mergeCell ref="D124:E124"/>
    <mergeCell ref="B115:C115"/>
    <mergeCell ref="D115:E115"/>
    <mergeCell ref="B116:C116"/>
    <mergeCell ref="D116:E116"/>
    <mergeCell ref="B117:C117"/>
    <mergeCell ref="D117:E117"/>
    <mergeCell ref="B118:C118"/>
    <mergeCell ref="D118:E118"/>
    <mergeCell ref="B119:C119"/>
    <mergeCell ref="D119:E119"/>
    <mergeCell ref="B110:C110"/>
    <mergeCell ref="D110:E110"/>
    <mergeCell ref="B111:C111"/>
    <mergeCell ref="D111:E111"/>
    <mergeCell ref="B112:C112"/>
    <mergeCell ref="D112:E112"/>
    <mergeCell ref="B113:C113"/>
    <mergeCell ref="D113:E113"/>
    <mergeCell ref="B114:C114"/>
    <mergeCell ref="D114:E114"/>
    <mergeCell ref="B105:C105"/>
    <mergeCell ref="D105:E105"/>
    <mergeCell ref="B106:C106"/>
    <mergeCell ref="D106:E106"/>
    <mergeCell ref="B107:C107"/>
    <mergeCell ref="D107:E107"/>
    <mergeCell ref="B108:C108"/>
    <mergeCell ref="D108:E108"/>
    <mergeCell ref="B109:C109"/>
    <mergeCell ref="D109:E109"/>
    <mergeCell ref="B100:C100"/>
    <mergeCell ref="D100:E100"/>
    <mergeCell ref="B101:C101"/>
    <mergeCell ref="D101:E101"/>
    <mergeCell ref="B102:C102"/>
    <mergeCell ref="D102:E102"/>
    <mergeCell ref="B103:C103"/>
    <mergeCell ref="D103:E103"/>
    <mergeCell ref="B104:C104"/>
    <mergeCell ref="D104:E104"/>
    <mergeCell ref="B95:C95"/>
    <mergeCell ref="D95:E95"/>
    <mergeCell ref="B96:C96"/>
    <mergeCell ref="D96:E96"/>
    <mergeCell ref="B97:C97"/>
    <mergeCell ref="D97:E97"/>
    <mergeCell ref="B98:C98"/>
    <mergeCell ref="D98:E98"/>
    <mergeCell ref="B99:C99"/>
    <mergeCell ref="D99:E99"/>
    <mergeCell ref="B90:C90"/>
    <mergeCell ref="D90:E90"/>
    <mergeCell ref="B91:C91"/>
    <mergeCell ref="D91:E91"/>
    <mergeCell ref="B92:C92"/>
    <mergeCell ref="D92:E92"/>
    <mergeCell ref="B93:C93"/>
    <mergeCell ref="D93:E93"/>
    <mergeCell ref="B94:C94"/>
    <mergeCell ref="D94:E94"/>
    <mergeCell ref="B85:C85"/>
    <mergeCell ref="D85:E85"/>
    <mergeCell ref="B86:C86"/>
    <mergeCell ref="D86:E86"/>
    <mergeCell ref="B87:C87"/>
    <mergeCell ref="D87:E87"/>
    <mergeCell ref="B88:C88"/>
    <mergeCell ref="D88:E88"/>
    <mergeCell ref="B89:C89"/>
    <mergeCell ref="D89:E89"/>
    <mergeCell ref="B80:C80"/>
    <mergeCell ref="D80:E80"/>
    <mergeCell ref="B81:C81"/>
    <mergeCell ref="D81:E81"/>
    <mergeCell ref="B82:C82"/>
    <mergeCell ref="D82:E82"/>
    <mergeCell ref="B83:C83"/>
    <mergeCell ref="D83:E83"/>
    <mergeCell ref="B84:C84"/>
    <mergeCell ref="D84:E84"/>
    <mergeCell ref="B75:C75"/>
    <mergeCell ref="D75:E75"/>
    <mergeCell ref="B76:C76"/>
    <mergeCell ref="D76:E76"/>
    <mergeCell ref="B77:C77"/>
    <mergeCell ref="D77:E77"/>
    <mergeCell ref="B78:C78"/>
    <mergeCell ref="D78:E78"/>
    <mergeCell ref="B79:C79"/>
    <mergeCell ref="D79:E79"/>
    <mergeCell ref="B71:C71"/>
    <mergeCell ref="D71:E71"/>
    <mergeCell ref="B72:C72"/>
    <mergeCell ref="D72:E72"/>
    <mergeCell ref="B73:C73"/>
    <mergeCell ref="D73:E73"/>
    <mergeCell ref="B74:C74"/>
    <mergeCell ref="D74:E74"/>
    <mergeCell ref="B68:C68"/>
    <mergeCell ref="D68:E68"/>
    <mergeCell ref="B69:C69"/>
    <mergeCell ref="D69:E69"/>
    <mergeCell ref="D62:E62"/>
    <mergeCell ref="B63:C63"/>
    <mergeCell ref="D63:E63"/>
    <mergeCell ref="B64:C64"/>
    <mergeCell ref="D64:E64"/>
    <mergeCell ref="B70:C70"/>
    <mergeCell ref="D70:E70"/>
    <mergeCell ref="B67:C67"/>
    <mergeCell ref="D67:E67"/>
    <mergeCell ref="D65:E66"/>
    <mergeCell ref="B56:C56"/>
    <mergeCell ref="D56:E56"/>
    <mergeCell ref="B57:C57"/>
    <mergeCell ref="D57:E57"/>
    <mergeCell ref="B58:C58"/>
    <mergeCell ref="D58:E58"/>
    <mergeCell ref="B59:C59"/>
    <mergeCell ref="D59:E59"/>
    <mergeCell ref="B60:C60"/>
    <mergeCell ref="D60:E60"/>
    <mergeCell ref="B51:C51"/>
    <mergeCell ref="D51:E51"/>
    <mergeCell ref="B52:C52"/>
    <mergeCell ref="D52:E52"/>
    <mergeCell ref="B53:C53"/>
    <mergeCell ref="D53:E53"/>
    <mergeCell ref="B54:C54"/>
    <mergeCell ref="D54:E54"/>
    <mergeCell ref="B55:C55"/>
    <mergeCell ref="D55:E55"/>
    <mergeCell ref="B46:C46"/>
    <mergeCell ref="D46:E46"/>
    <mergeCell ref="B47:C47"/>
    <mergeCell ref="D47:E47"/>
    <mergeCell ref="B48:C48"/>
    <mergeCell ref="D48:E48"/>
    <mergeCell ref="B49:C49"/>
    <mergeCell ref="D49:E49"/>
    <mergeCell ref="B50:C50"/>
    <mergeCell ref="D50:E50"/>
    <mergeCell ref="B41:C41"/>
    <mergeCell ref="D41:E41"/>
    <mergeCell ref="B42:C42"/>
    <mergeCell ref="D42:E42"/>
    <mergeCell ref="B43:C43"/>
    <mergeCell ref="D43:E43"/>
    <mergeCell ref="B44:C44"/>
    <mergeCell ref="D44:E44"/>
    <mergeCell ref="B45:C45"/>
    <mergeCell ref="D45:E4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</mergeCells>
  <pageMargins left="0.23622047244094491" right="0.23622047244094491" top="0.74803149606299213" bottom="0.74803149606299213" header="0.51181102362204722" footer="0.31496062992125984"/>
  <pageSetup paperSize="9" firstPageNumber="0" orientation="landscape" r:id="rId1"/>
  <headerFooter alignWithMargins="0"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workbookViewId="0">
      <selection activeCell="D54" sqref="D54"/>
    </sheetView>
  </sheetViews>
  <sheetFormatPr defaultRowHeight="12.75" x14ac:dyDescent="0.2"/>
  <cols>
    <col min="1" max="1" width="6.42578125" style="1" customWidth="1"/>
    <col min="2" max="2" width="8.85546875" style="1" customWidth="1"/>
    <col min="3" max="3" width="5.85546875" style="1" customWidth="1"/>
    <col min="4" max="4" width="29.5703125" style="1" customWidth="1"/>
    <col min="5" max="5" width="14.28515625" style="1" customWidth="1"/>
    <col min="6" max="6" width="14.5703125" style="1" customWidth="1"/>
    <col min="7" max="7" width="9.5703125" style="1" customWidth="1"/>
    <col min="8" max="10" width="0" style="1" hidden="1" customWidth="1"/>
    <col min="11" max="16384" width="9.140625" style="1"/>
  </cols>
  <sheetData>
    <row r="1" spans="1:10" s="44" customFormat="1" ht="68.25" customHeight="1" x14ac:dyDescent="0.25">
      <c r="A1" s="761" t="s">
        <v>378</v>
      </c>
      <c r="B1" s="761"/>
      <c r="C1" s="761"/>
      <c r="D1" s="761"/>
      <c r="E1" s="761"/>
      <c r="F1" s="761"/>
      <c r="G1" s="761"/>
    </row>
    <row r="2" spans="1:10" s="44" customFormat="1" ht="31.5" x14ac:dyDescent="0.25">
      <c r="A2" s="45" t="s">
        <v>1</v>
      </c>
      <c r="B2" s="45" t="s">
        <v>2</v>
      </c>
      <c r="C2" s="45" t="s">
        <v>3</v>
      </c>
      <c r="D2" s="45" t="s">
        <v>4</v>
      </c>
      <c r="E2" s="45" t="s">
        <v>5</v>
      </c>
      <c r="F2" s="45" t="s">
        <v>6</v>
      </c>
      <c r="G2" s="45" t="s">
        <v>7</v>
      </c>
      <c r="H2" s="46"/>
      <c r="I2" s="46"/>
      <c r="J2" s="46"/>
    </row>
    <row r="3" spans="1:10" s="44" customFormat="1" ht="15.75" x14ac:dyDescent="0.25">
      <c r="A3" s="762" t="s">
        <v>13</v>
      </c>
      <c r="B3" s="762"/>
      <c r="C3" s="762"/>
      <c r="D3" s="762"/>
      <c r="E3" s="762"/>
      <c r="F3" s="762"/>
      <c r="G3" s="762"/>
      <c r="H3" s="47"/>
      <c r="I3" s="47"/>
      <c r="J3" s="47"/>
    </row>
    <row r="4" spans="1:10" s="44" customFormat="1" ht="15.75" x14ac:dyDescent="0.25">
      <c r="A4" s="756" t="s">
        <v>14</v>
      </c>
      <c r="B4" s="163"/>
      <c r="C4" s="48"/>
      <c r="D4" s="49" t="s">
        <v>15</v>
      </c>
      <c r="E4" s="50">
        <f>E6+E8</f>
        <v>49700</v>
      </c>
      <c r="F4" s="50">
        <f>F6+F8</f>
        <v>47700</v>
      </c>
      <c r="G4" s="51">
        <f>F4/E4</f>
        <v>0.95975855130784704</v>
      </c>
      <c r="H4" s="52"/>
      <c r="I4" s="52"/>
      <c r="J4" s="52"/>
    </row>
    <row r="5" spans="1:10" s="44" customFormat="1" ht="94.5" x14ac:dyDescent="0.25">
      <c r="A5" s="756"/>
      <c r="B5" s="53"/>
      <c r="C5" s="162"/>
      <c r="D5" s="54" t="s">
        <v>16</v>
      </c>
      <c r="E5" s="55" t="s">
        <v>26</v>
      </c>
      <c r="F5" s="55">
        <v>0</v>
      </c>
      <c r="G5" s="56">
        <v>0</v>
      </c>
      <c r="H5" s="52"/>
      <c r="I5" s="52"/>
      <c r="J5" s="52"/>
    </row>
    <row r="6" spans="1:10" s="44" customFormat="1" ht="47.25" x14ac:dyDescent="0.25">
      <c r="A6" s="756"/>
      <c r="B6" s="756" t="s">
        <v>17</v>
      </c>
      <c r="C6" s="48"/>
      <c r="D6" s="49" t="s">
        <v>18</v>
      </c>
      <c r="E6" s="50">
        <f>E7</f>
        <v>8000</v>
      </c>
      <c r="F6" s="50">
        <f>SUM(F7:F7)</f>
        <v>6000</v>
      </c>
      <c r="G6" s="51">
        <f>F6/E6</f>
        <v>0.75</v>
      </c>
      <c r="H6" s="52"/>
      <c r="I6" s="52"/>
      <c r="J6" s="52"/>
    </row>
    <row r="7" spans="1:10" s="44" customFormat="1" ht="94.5" x14ac:dyDescent="0.25">
      <c r="A7" s="756"/>
      <c r="B7" s="756"/>
      <c r="C7" s="53" t="s">
        <v>22</v>
      </c>
      <c r="D7" s="54" t="s">
        <v>23</v>
      </c>
      <c r="E7" s="55">
        <v>8000</v>
      </c>
      <c r="F7" s="55">
        <v>6000</v>
      </c>
      <c r="G7" s="56">
        <f>F7/E7</f>
        <v>0.75</v>
      </c>
      <c r="H7" s="52"/>
      <c r="I7" s="52"/>
      <c r="J7" s="52"/>
    </row>
    <row r="8" spans="1:10" s="44" customFormat="1" ht="15.75" x14ac:dyDescent="0.25">
      <c r="A8" s="223"/>
      <c r="B8" s="756" t="s">
        <v>529</v>
      </c>
      <c r="C8" s="48"/>
      <c r="D8" s="49" t="s">
        <v>57</v>
      </c>
      <c r="E8" s="50">
        <f>E9</f>
        <v>41700</v>
      </c>
      <c r="F8" s="50">
        <f>SUM(F9:F9)</f>
        <v>41700</v>
      </c>
      <c r="G8" s="51">
        <f>F8/E8</f>
        <v>1</v>
      </c>
      <c r="H8" s="52"/>
      <c r="I8" s="52"/>
      <c r="J8" s="52"/>
    </row>
    <row r="9" spans="1:10" s="44" customFormat="1" ht="94.5" x14ac:dyDescent="0.25">
      <c r="A9" s="223"/>
      <c r="B9" s="756"/>
      <c r="C9" s="53" t="s">
        <v>22</v>
      </c>
      <c r="D9" s="54" t="s">
        <v>23</v>
      </c>
      <c r="E9" s="55">
        <v>41700</v>
      </c>
      <c r="F9" s="55">
        <v>41700</v>
      </c>
      <c r="G9" s="56">
        <f>F9/E9</f>
        <v>1</v>
      </c>
      <c r="H9" s="52"/>
      <c r="I9" s="52"/>
      <c r="J9" s="52"/>
    </row>
    <row r="10" spans="1:10" s="44" customFormat="1" ht="15.75" x14ac:dyDescent="0.25">
      <c r="A10" s="756" t="s">
        <v>24</v>
      </c>
      <c r="B10" s="163"/>
      <c r="C10" s="48"/>
      <c r="D10" s="49" t="s">
        <v>25</v>
      </c>
      <c r="E10" s="50">
        <f>E12</f>
        <v>800</v>
      </c>
      <c r="F10" s="50">
        <f>F12</f>
        <v>800</v>
      </c>
      <c r="G10" s="51">
        <f>F10/E10</f>
        <v>1</v>
      </c>
      <c r="H10" s="52"/>
      <c r="I10" s="52"/>
      <c r="J10" s="52"/>
    </row>
    <row r="11" spans="1:10" s="44" customFormat="1" ht="94.5" x14ac:dyDescent="0.25">
      <c r="A11" s="756"/>
      <c r="B11" s="53"/>
      <c r="C11" s="162"/>
      <c r="D11" s="54" t="s">
        <v>16</v>
      </c>
      <c r="E11" s="55" t="s">
        <v>26</v>
      </c>
      <c r="F11" s="55">
        <v>0</v>
      </c>
      <c r="G11" s="56">
        <v>0</v>
      </c>
      <c r="H11" s="52"/>
      <c r="I11" s="52"/>
      <c r="J11" s="52"/>
    </row>
    <row r="12" spans="1:10" s="44" customFormat="1" ht="15.75" x14ac:dyDescent="0.25">
      <c r="A12" s="756"/>
      <c r="B12" s="756" t="s">
        <v>530</v>
      </c>
      <c r="C12" s="48"/>
      <c r="D12" s="49" t="s">
        <v>57</v>
      </c>
      <c r="E12" s="50">
        <f>E13</f>
        <v>800</v>
      </c>
      <c r="F12" s="50">
        <f>SUM(F13:F13)</f>
        <v>800</v>
      </c>
      <c r="G12" s="51">
        <f>F12/E12</f>
        <v>1</v>
      </c>
      <c r="H12" s="52"/>
      <c r="I12" s="52"/>
      <c r="J12" s="52"/>
    </row>
    <row r="13" spans="1:10" s="44" customFormat="1" ht="94.5" x14ac:dyDescent="0.25">
      <c r="A13" s="756"/>
      <c r="B13" s="756"/>
      <c r="C13" s="53" t="s">
        <v>22</v>
      </c>
      <c r="D13" s="54" t="s">
        <v>23</v>
      </c>
      <c r="E13" s="55">
        <v>800</v>
      </c>
      <c r="F13" s="55">
        <v>800</v>
      </c>
      <c r="G13" s="56">
        <f>F13/E13</f>
        <v>1</v>
      </c>
      <c r="H13" s="52"/>
      <c r="I13" s="52"/>
      <c r="J13" s="52"/>
    </row>
    <row r="14" spans="1:10" s="44" customFormat="1" ht="15.75" x14ac:dyDescent="0.25">
      <c r="A14" s="756" t="s">
        <v>31</v>
      </c>
      <c r="B14" s="163"/>
      <c r="C14" s="48"/>
      <c r="D14" s="49" t="s">
        <v>32</v>
      </c>
      <c r="E14" s="50">
        <f>E16</f>
        <v>15844</v>
      </c>
      <c r="F14" s="50">
        <f>F16</f>
        <v>15844</v>
      </c>
      <c r="G14" s="51">
        <f>F14/E14</f>
        <v>1</v>
      </c>
      <c r="H14" s="52"/>
      <c r="I14" s="52"/>
      <c r="J14" s="52"/>
    </row>
    <row r="15" spans="1:10" s="44" customFormat="1" ht="94.5" x14ac:dyDescent="0.25">
      <c r="A15" s="756"/>
      <c r="B15" s="53"/>
      <c r="C15" s="162"/>
      <c r="D15" s="54" t="s">
        <v>16</v>
      </c>
      <c r="E15" s="55" t="s">
        <v>26</v>
      </c>
      <c r="F15" s="55">
        <v>0</v>
      </c>
      <c r="G15" s="56">
        <v>0</v>
      </c>
      <c r="H15" s="52"/>
      <c r="I15" s="52"/>
      <c r="J15" s="52"/>
    </row>
    <row r="16" spans="1:10" s="44" customFormat="1" ht="15.75" x14ac:dyDescent="0.25">
      <c r="A16" s="756"/>
      <c r="B16" s="756" t="s">
        <v>531</v>
      </c>
      <c r="C16" s="48"/>
      <c r="D16" s="49" t="s">
        <v>57</v>
      </c>
      <c r="E16" s="50">
        <f>E17</f>
        <v>15844</v>
      </c>
      <c r="F16" s="50">
        <f>SUM(F17:F17)</f>
        <v>15844</v>
      </c>
      <c r="G16" s="51">
        <f>F16/E16</f>
        <v>1</v>
      </c>
      <c r="H16" s="52"/>
      <c r="I16" s="52"/>
      <c r="J16" s="52"/>
    </row>
    <row r="17" spans="1:10" s="44" customFormat="1" ht="94.5" x14ac:dyDescent="0.25">
      <c r="A17" s="756"/>
      <c r="B17" s="756"/>
      <c r="C17" s="53" t="s">
        <v>22</v>
      </c>
      <c r="D17" s="54" t="s">
        <v>23</v>
      </c>
      <c r="E17" s="55">
        <v>15844</v>
      </c>
      <c r="F17" s="55">
        <v>15844</v>
      </c>
      <c r="G17" s="56">
        <f>F17/E17</f>
        <v>1</v>
      </c>
      <c r="H17" s="52"/>
      <c r="I17" s="52"/>
      <c r="J17" s="52"/>
    </row>
    <row r="18" spans="1:10" s="44" customFormat="1" ht="15.75" x14ac:dyDescent="0.25">
      <c r="A18" s="756" t="s">
        <v>37</v>
      </c>
      <c r="B18" s="42"/>
      <c r="C18" s="48"/>
      <c r="D18" s="49" t="s">
        <v>38</v>
      </c>
      <c r="E18" s="50">
        <f>E20</f>
        <v>108038</v>
      </c>
      <c r="F18" s="50">
        <f>F20</f>
        <v>106865.17</v>
      </c>
      <c r="G18" s="51">
        <f>F18/E18</f>
        <v>0.98914428256724485</v>
      </c>
      <c r="H18" s="52"/>
      <c r="I18" s="52"/>
      <c r="J18" s="52"/>
    </row>
    <row r="19" spans="1:10" s="44" customFormat="1" ht="94.5" x14ac:dyDescent="0.25">
      <c r="A19" s="756"/>
      <c r="B19" s="53"/>
      <c r="C19" s="45"/>
      <c r="D19" s="54" t="s">
        <v>16</v>
      </c>
      <c r="E19" s="55" t="s">
        <v>26</v>
      </c>
      <c r="F19" s="55">
        <v>0</v>
      </c>
      <c r="G19" s="56">
        <v>0</v>
      </c>
      <c r="H19" s="52"/>
      <c r="I19" s="52"/>
      <c r="J19" s="52"/>
    </row>
    <row r="20" spans="1:10" s="44" customFormat="1" ht="31.5" x14ac:dyDescent="0.25">
      <c r="A20" s="756"/>
      <c r="B20" s="756" t="s">
        <v>39</v>
      </c>
      <c r="C20" s="48"/>
      <c r="D20" s="49" t="s">
        <v>40</v>
      </c>
      <c r="E20" s="50">
        <f>E21</f>
        <v>108038</v>
      </c>
      <c r="F20" s="50">
        <f>SUM(F21:F21)</f>
        <v>106865.17</v>
      </c>
      <c r="G20" s="51">
        <f>F20/E20</f>
        <v>0.98914428256724485</v>
      </c>
      <c r="H20" s="52"/>
      <c r="I20" s="52"/>
      <c r="J20" s="52"/>
    </row>
    <row r="21" spans="1:10" s="44" customFormat="1" ht="94.5" x14ac:dyDescent="0.25">
      <c r="A21" s="756"/>
      <c r="B21" s="756"/>
      <c r="C21" s="53" t="s">
        <v>22</v>
      </c>
      <c r="D21" s="54" t="s">
        <v>23</v>
      </c>
      <c r="E21" s="55">
        <v>108038</v>
      </c>
      <c r="F21" s="55">
        <v>106865.17</v>
      </c>
      <c r="G21" s="56">
        <f>F21/E21</f>
        <v>0.98914428256724485</v>
      </c>
      <c r="H21" s="52"/>
      <c r="I21" s="52"/>
      <c r="J21" s="52"/>
    </row>
    <row r="22" spans="1:10" s="44" customFormat="1" ht="15.75" x14ac:dyDescent="0.25">
      <c r="A22" s="756" t="s">
        <v>48</v>
      </c>
      <c r="B22" s="42"/>
      <c r="C22" s="42"/>
      <c r="D22" s="49" t="s">
        <v>49</v>
      </c>
      <c r="E22" s="50">
        <f>E24+E26+E28</f>
        <v>874419.99</v>
      </c>
      <c r="F22" s="50">
        <f>F24+F26+F28</f>
        <v>874418.01</v>
      </c>
      <c r="G22" s="51">
        <f>F22/E22</f>
        <v>0.99999773564188532</v>
      </c>
      <c r="H22" s="52"/>
      <c r="I22" s="52"/>
      <c r="J22" s="52"/>
    </row>
    <row r="23" spans="1:10" s="44" customFormat="1" ht="94.5" x14ac:dyDescent="0.25">
      <c r="A23" s="756"/>
      <c r="B23" s="53"/>
      <c r="C23" s="53"/>
      <c r="D23" s="54" t="s">
        <v>16</v>
      </c>
      <c r="E23" s="55" t="s">
        <v>26</v>
      </c>
      <c r="F23" s="55">
        <v>0</v>
      </c>
      <c r="G23" s="56">
        <v>0</v>
      </c>
      <c r="H23" s="52"/>
      <c r="I23" s="52"/>
      <c r="J23" s="52"/>
    </row>
    <row r="24" spans="1:10" s="44" customFormat="1" ht="31.5" x14ac:dyDescent="0.25">
      <c r="A24" s="756"/>
      <c r="B24" s="756" t="s">
        <v>50</v>
      </c>
      <c r="C24" s="42"/>
      <c r="D24" s="49" t="s">
        <v>433</v>
      </c>
      <c r="E24" s="50">
        <f>E25</f>
        <v>429019.99</v>
      </c>
      <c r="F24" s="50">
        <f>SUM(F25:F25)</f>
        <v>429019.99</v>
      </c>
      <c r="G24" s="51">
        <f t="shared" ref="G24:G30" si="0">F24/E24</f>
        <v>1</v>
      </c>
      <c r="H24" s="52"/>
      <c r="I24" s="52"/>
      <c r="J24" s="52"/>
    </row>
    <row r="25" spans="1:10" s="44" customFormat="1" ht="94.5" x14ac:dyDescent="0.25">
      <c r="A25" s="756"/>
      <c r="B25" s="756"/>
      <c r="C25" s="53" t="s">
        <v>22</v>
      </c>
      <c r="D25" s="54" t="s">
        <v>23</v>
      </c>
      <c r="E25" s="55">
        <v>429019.99</v>
      </c>
      <c r="F25" s="55">
        <v>429019.99</v>
      </c>
      <c r="G25" s="56">
        <f t="shared" si="0"/>
        <v>1</v>
      </c>
      <c r="H25" s="52"/>
      <c r="I25" s="52"/>
      <c r="J25" s="52"/>
    </row>
    <row r="26" spans="1:10" s="44" customFormat="1" ht="15.75" x14ac:dyDescent="0.25">
      <c r="A26" s="756"/>
      <c r="B26" s="756" t="s">
        <v>51</v>
      </c>
      <c r="C26" s="42"/>
      <c r="D26" s="49" t="s">
        <v>52</v>
      </c>
      <c r="E26" s="50">
        <f>SUM(E27:E27)</f>
        <v>433800</v>
      </c>
      <c r="F26" s="50">
        <f>SUM(F27:F27)</f>
        <v>433798.02</v>
      </c>
      <c r="G26" s="51">
        <f t="shared" si="0"/>
        <v>0.99999543568464733</v>
      </c>
      <c r="H26" s="52"/>
      <c r="I26" s="52"/>
      <c r="J26" s="52"/>
    </row>
    <row r="27" spans="1:10" s="44" customFormat="1" ht="94.5" x14ac:dyDescent="0.25">
      <c r="A27" s="756"/>
      <c r="B27" s="756"/>
      <c r="C27" s="53" t="s">
        <v>22</v>
      </c>
      <c r="D27" s="54" t="s">
        <v>23</v>
      </c>
      <c r="E27" s="55">
        <v>433800</v>
      </c>
      <c r="F27" s="55">
        <v>433798.02</v>
      </c>
      <c r="G27" s="56">
        <f t="shared" si="0"/>
        <v>0.99999543568464733</v>
      </c>
      <c r="H27" s="52"/>
      <c r="I27" s="52"/>
      <c r="J27" s="52"/>
    </row>
    <row r="28" spans="1:10" s="44" customFormat="1" ht="15.75" x14ac:dyDescent="0.25">
      <c r="A28" s="223"/>
      <c r="B28" s="756" t="s">
        <v>532</v>
      </c>
      <c r="C28" s="163"/>
      <c r="D28" s="49" t="s">
        <v>57</v>
      </c>
      <c r="E28" s="50">
        <f>SUM(E29:E29)</f>
        <v>11600</v>
      </c>
      <c r="F28" s="50">
        <f>SUM(F29:F29)</f>
        <v>11600</v>
      </c>
      <c r="G28" s="51">
        <f>F28/E28</f>
        <v>1</v>
      </c>
      <c r="H28" s="52"/>
      <c r="I28" s="52"/>
      <c r="J28" s="52"/>
    </row>
    <row r="29" spans="1:10" s="44" customFormat="1" ht="94.5" x14ac:dyDescent="0.25">
      <c r="A29" s="223"/>
      <c r="B29" s="756"/>
      <c r="C29" s="53" t="s">
        <v>22</v>
      </c>
      <c r="D29" s="54" t="s">
        <v>23</v>
      </c>
      <c r="E29" s="55">
        <v>11600</v>
      </c>
      <c r="F29" s="55">
        <v>11600</v>
      </c>
      <c r="G29" s="56">
        <f>F29/E29</f>
        <v>1</v>
      </c>
      <c r="H29" s="52"/>
      <c r="I29" s="52"/>
      <c r="J29" s="52"/>
    </row>
    <row r="30" spans="1:10" s="44" customFormat="1" ht="15.75" x14ac:dyDescent="0.25">
      <c r="A30" s="756" t="s">
        <v>58</v>
      </c>
      <c r="B30" s="42"/>
      <c r="C30" s="42"/>
      <c r="D30" s="49" t="s">
        <v>59</v>
      </c>
      <c r="E30" s="50">
        <f>E32+E34</f>
        <v>55657.84</v>
      </c>
      <c r="F30" s="50">
        <f>F32+F34</f>
        <v>55657.84</v>
      </c>
      <c r="G30" s="51">
        <f t="shared" si="0"/>
        <v>1</v>
      </c>
      <c r="H30" s="52"/>
      <c r="I30" s="52"/>
      <c r="J30" s="52"/>
    </row>
    <row r="31" spans="1:10" s="44" customFormat="1" ht="94.5" x14ac:dyDescent="0.25">
      <c r="A31" s="756"/>
      <c r="B31" s="53"/>
      <c r="C31" s="53"/>
      <c r="D31" s="54" t="s">
        <v>16</v>
      </c>
      <c r="E31" s="55" t="s">
        <v>26</v>
      </c>
      <c r="F31" s="55">
        <v>0</v>
      </c>
      <c r="G31" s="56">
        <v>0</v>
      </c>
      <c r="H31" s="52"/>
      <c r="I31" s="52"/>
      <c r="J31" s="52"/>
    </row>
    <row r="32" spans="1:10" s="44" customFormat="1" ht="15.75" x14ac:dyDescent="0.25">
      <c r="A32" s="756"/>
      <c r="B32" s="756" t="s">
        <v>60</v>
      </c>
      <c r="C32" s="42"/>
      <c r="D32" s="49" t="s">
        <v>61</v>
      </c>
      <c r="E32" s="50">
        <f>E33</f>
        <v>20329</v>
      </c>
      <c r="F32" s="50">
        <f>F33</f>
        <v>20329</v>
      </c>
      <c r="G32" s="51">
        <f>F32/E32</f>
        <v>1</v>
      </c>
      <c r="H32" s="52"/>
      <c r="I32" s="52"/>
      <c r="J32" s="52"/>
    </row>
    <row r="33" spans="1:10" s="44" customFormat="1" ht="94.5" x14ac:dyDescent="0.25">
      <c r="A33" s="756"/>
      <c r="B33" s="756"/>
      <c r="C33" s="53" t="s">
        <v>22</v>
      </c>
      <c r="D33" s="54" t="s">
        <v>23</v>
      </c>
      <c r="E33" s="55">
        <v>20329</v>
      </c>
      <c r="F33" s="55">
        <v>20329</v>
      </c>
      <c r="G33" s="56">
        <f>F33/E33</f>
        <v>1</v>
      </c>
      <c r="H33" s="52"/>
      <c r="I33" s="52"/>
      <c r="J33" s="52"/>
    </row>
    <row r="34" spans="1:10" s="44" customFormat="1" ht="15.75" x14ac:dyDescent="0.25">
      <c r="A34" s="756"/>
      <c r="B34" s="756" t="s">
        <v>64</v>
      </c>
      <c r="C34" s="42"/>
      <c r="D34" s="49" t="s">
        <v>65</v>
      </c>
      <c r="E34" s="50">
        <f>SUM(E35:E35)</f>
        <v>35328.839999999997</v>
      </c>
      <c r="F34" s="50">
        <f>SUM(F35:F35)</f>
        <v>35328.839999999997</v>
      </c>
      <c r="G34" s="51">
        <f>F34/E34</f>
        <v>1</v>
      </c>
      <c r="H34" s="52"/>
      <c r="I34" s="52"/>
      <c r="J34" s="52"/>
    </row>
    <row r="35" spans="1:10" s="44" customFormat="1" ht="94.5" x14ac:dyDescent="0.25">
      <c r="A35" s="756"/>
      <c r="B35" s="756"/>
      <c r="C35" s="53" t="s">
        <v>22</v>
      </c>
      <c r="D35" s="54" t="s">
        <v>23</v>
      </c>
      <c r="E35" s="55">
        <v>35328.839999999997</v>
      </c>
      <c r="F35" s="55">
        <v>35328.839999999997</v>
      </c>
      <c r="G35" s="56">
        <f>F35/E35</f>
        <v>1</v>
      </c>
      <c r="H35" s="52"/>
      <c r="I35" s="52"/>
      <c r="J35" s="52"/>
    </row>
    <row r="36" spans="1:10" s="44" customFormat="1" ht="15.75" x14ac:dyDescent="0.25">
      <c r="A36" s="756" t="s">
        <v>488</v>
      </c>
      <c r="B36" s="163"/>
      <c r="C36" s="163"/>
      <c r="D36" s="49" t="s">
        <v>489</v>
      </c>
      <c r="E36" s="50">
        <f>E38+E40</f>
        <v>55351.4</v>
      </c>
      <c r="F36" s="50">
        <f>F38+F40</f>
        <v>55351.4</v>
      </c>
      <c r="G36" s="51">
        <f>F36/E36</f>
        <v>1</v>
      </c>
      <c r="H36" s="52"/>
      <c r="I36" s="52"/>
      <c r="J36" s="52"/>
    </row>
    <row r="37" spans="1:10" s="44" customFormat="1" ht="94.5" x14ac:dyDescent="0.25">
      <c r="A37" s="756"/>
      <c r="B37" s="53"/>
      <c r="C37" s="53"/>
      <c r="D37" s="54" t="s">
        <v>16</v>
      </c>
      <c r="E37" s="55" t="s">
        <v>26</v>
      </c>
      <c r="F37" s="55">
        <v>0</v>
      </c>
      <c r="G37" s="56">
        <v>0</v>
      </c>
      <c r="H37" s="52"/>
      <c r="I37" s="52"/>
      <c r="J37" s="52"/>
    </row>
    <row r="38" spans="1:10" s="44" customFormat="1" ht="15.75" x14ac:dyDescent="0.25">
      <c r="A38" s="756"/>
      <c r="B38" s="756" t="s">
        <v>533</v>
      </c>
      <c r="C38" s="163"/>
      <c r="D38" s="49" t="s">
        <v>534</v>
      </c>
      <c r="E38" s="50">
        <f>SUM(E39:E39)</f>
        <v>5851.4</v>
      </c>
      <c r="F38" s="50">
        <f>SUM(F39:F39)</f>
        <v>5851.4</v>
      </c>
      <c r="G38" s="51">
        <f>F38/E38</f>
        <v>1</v>
      </c>
      <c r="H38" s="52"/>
      <c r="I38" s="52"/>
      <c r="J38" s="52"/>
    </row>
    <row r="39" spans="1:10" s="44" customFormat="1" ht="94.5" x14ac:dyDescent="0.25">
      <c r="A39" s="757"/>
      <c r="B39" s="756"/>
      <c r="C39" s="53" t="s">
        <v>22</v>
      </c>
      <c r="D39" s="54" t="s">
        <v>23</v>
      </c>
      <c r="E39" s="55">
        <v>5851.4</v>
      </c>
      <c r="F39" s="55">
        <v>5851.4</v>
      </c>
      <c r="G39" s="56">
        <f>F39/E39</f>
        <v>1</v>
      </c>
      <c r="H39" s="52"/>
      <c r="I39" s="52"/>
      <c r="J39" s="52"/>
    </row>
    <row r="40" spans="1:10" s="44" customFormat="1" ht="15.75" x14ac:dyDescent="0.25">
      <c r="A40" s="224"/>
      <c r="B40" s="756" t="s">
        <v>490</v>
      </c>
      <c r="C40" s="163"/>
      <c r="D40" s="49" t="s">
        <v>57</v>
      </c>
      <c r="E40" s="50">
        <f>SUM(E41:E41)</f>
        <v>49500</v>
      </c>
      <c r="F40" s="50">
        <f>SUM(F41:F41)</f>
        <v>49500</v>
      </c>
      <c r="G40" s="51">
        <f>F40/E40</f>
        <v>1</v>
      </c>
      <c r="H40" s="52"/>
      <c r="I40" s="52"/>
      <c r="J40" s="52"/>
    </row>
    <row r="41" spans="1:10" s="44" customFormat="1" ht="94.5" x14ac:dyDescent="0.25">
      <c r="A41" s="224"/>
      <c r="B41" s="756"/>
      <c r="C41" s="53" t="s">
        <v>22</v>
      </c>
      <c r="D41" s="54" t="s">
        <v>23</v>
      </c>
      <c r="E41" s="55">
        <v>49500</v>
      </c>
      <c r="F41" s="55">
        <v>49500</v>
      </c>
      <c r="G41" s="56">
        <f>F41/E41</f>
        <v>1</v>
      </c>
      <c r="H41" s="52"/>
      <c r="I41" s="52"/>
      <c r="J41" s="52"/>
    </row>
    <row r="42" spans="1:10" s="44" customFormat="1" ht="31.5" x14ac:dyDescent="0.25">
      <c r="A42" s="756" t="s">
        <v>68</v>
      </c>
      <c r="B42" s="42"/>
      <c r="C42" s="42"/>
      <c r="D42" s="49" t="s">
        <v>69</v>
      </c>
      <c r="E42" s="50">
        <f>E44+E46</f>
        <v>6634490</v>
      </c>
      <c r="F42" s="50">
        <f>F44+F46</f>
        <v>6634490</v>
      </c>
      <c r="G42" s="51">
        <f>F42/E42</f>
        <v>1</v>
      </c>
      <c r="H42" s="52"/>
      <c r="I42" s="52"/>
      <c r="J42" s="52"/>
    </row>
    <row r="43" spans="1:10" s="44" customFormat="1" ht="94.5" x14ac:dyDescent="0.25">
      <c r="A43" s="756"/>
      <c r="B43" s="53"/>
      <c r="C43" s="53"/>
      <c r="D43" s="54" t="s">
        <v>16</v>
      </c>
      <c r="E43" s="55" t="s">
        <v>26</v>
      </c>
      <c r="F43" s="55">
        <v>0</v>
      </c>
      <c r="G43" s="56">
        <v>0</v>
      </c>
      <c r="H43" s="52"/>
      <c r="I43" s="52"/>
      <c r="J43" s="52"/>
    </row>
    <row r="44" spans="1:10" s="44" customFormat="1" ht="31.5" x14ac:dyDescent="0.25">
      <c r="A44" s="756"/>
      <c r="B44" s="756" t="s">
        <v>70</v>
      </c>
      <c r="C44" s="42"/>
      <c r="D44" s="49" t="s">
        <v>71</v>
      </c>
      <c r="E44" s="50">
        <f>SUM(E45:E45)</f>
        <v>6619490</v>
      </c>
      <c r="F44" s="50">
        <f>SUM(F45:F45)</f>
        <v>6619490</v>
      </c>
      <c r="G44" s="51">
        <f>F44/E44</f>
        <v>1</v>
      </c>
      <c r="H44" s="52"/>
      <c r="I44" s="52"/>
      <c r="J44" s="52"/>
    </row>
    <row r="45" spans="1:10" s="44" customFormat="1" ht="94.5" x14ac:dyDescent="0.25">
      <c r="A45" s="757"/>
      <c r="B45" s="756"/>
      <c r="C45" s="53" t="s">
        <v>22</v>
      </c>
      <c r="D45" s="54" t="s">
        <v>23</v>
      </c>
      <c r="E45" s="55">
        <v>6619490</v>
      </c>
      <c r="F45" s="55">
        <v>6619490</v>
      </c>
      <c r="G45" s="56">
        <f>F45/E45</f>
        <v>1</v>
      </c>
      <c r="H45" s="52"/>
      <c r="I45" s="52"/>
      <c r="J45" s="52"/>
    </row>
    <row r="46" spans="1:10" s="44" customFormat="1" ht="31.5" x14ac:dyDescent="0.25">
      <c r="A46" s="491"/>
      <c r="B46" s="756" t="s">
        <v>641</v>
      </c>
      <c r="C46" s="462"/>
      <c r="D46" s="49" t="s">
        <v>169</v>
      </c>
      <c r="E46" s="50">
        <f>SUM(E47:E47)</f>
        <v>15000</v>
      </c>
      <c r="F46" s="50">
        <f>SUM(F47:F47)</f>
        <v>15000</v>
      </c>
      <c r="G46" s="51">
        <f>F46/E46</f>
        <v>1</v>
      </c>
      <c r="H46" s="52"/>
      <c r="I46" s="52"/>
      <c r="J46" s="52"/>
    </row>
    <row r="47" spans="1:10" s="44" customFormat="1" ht="94.5" x14ac:dyDescent="0.25">
      <c r="A47" s="491"/>
      <c r="B47" s="756"/>
      <c r="C47" s="53" t="s">
        <v>22</v>
      </c>
      <c r="D47" s="54" t="s">
        <v>23</v>
      </c>
      <c r="E47" s="55">
        <v>15000</v>
      </c>
      <c r="F47" s="55">
        <v>15000</v>
      </c>
      <c r="G47" s="56">
        <f>F47/E47</f>
        <v>1</v>
      </c>
      <c r="H47" s="52"/>
      <c r="I47" s="52"/>
      <c r="J47" s="52"/>
    </row>
    <row r="48" spans="1:10" s="44" customFormat="1" ht="15.75" x14ac:dyDescent="0.25">
      <c r="A48" s="763" t="s">
        <v>354</v>
      </c>
      <c r="B48" s="42"/>
      <c r="C48" s="42"/>
      <c r="D48" s="49" t="s">
        <v>355</v>
      </c>
      <c r="E48" s="50">
        <f>E50</f>
        <v>313020</v>
      </c>
      <c r="F48" s="50">
        <f>F50</f>
        <v>311707.15999999997</v>
      </c>
      <c r="G48" s="51">
        <f>F48/E48</f>
        <v>0.99580589099738026</v>
      </c>
      <c r="H48" s="52"/>
      <c r="I48" s="52"/>
      <c r="J48" s="52"/>
    </row>
    <row r="49" spans="1:10" s="44" customFormat="1" ht="94.5" x14ac:dyDescent="0.25">
      <c r="A49" s="756"/>
      <c r="B49" s="53"/>
      <c r="C49" s="53"/>
      <c r="D49" s="54" t="s">
        <v>16</v>
      </c>
      <c r="E49" s="55" t="s">
        <v>26</v>
      </c>
      <c r="F49" s="55">
        <v>0</v>
      </c>
      <c r="G49" s="56">
        <v>0</v>
      </c>
      <c r="H49" s="52"/>
      <c r="I49" s="52"/>
      <c r="J49" s="52"/>
    </row>
    <row r="50" spans="1:10" s="44" customFormat="1" ht="15.75" x14ac:dyDescent="0.25">
      <c r="A50" s="756"/>
      <c r="B50" s="756" t="s">
        <v>356</v>
      </c>
      <c r="C50" s="42"/>
      <c r="D50" s="49" t="s">
        <v>357</v>
      </c>
      <c r="E50" s="50">
        <f>SUM(E51:E51)</f>
        <v>313020</v>
      </c>
      <c r="F50" s="50">
        <f>SUM(F51:F51)</f>
        <v>311707.15999999997</v>
      </c>
      <c r="G50" s="51">
        <f>F50/E50</f>
        <v>0.99580589099738026</v>
      </c>
      <c r="H50" s="52"/>
      <c r="I50" s="52"/>
      <c r="J50" s="52"/>
    </row>
    <row r="51" spans="1:10" s="44" customFormat="1" ht="94.5" x14ac:dyDescent="0.25">
      <c r="A51" s="756"/>
      <c r="B51" s="756"/>
      <c r="C51" s="53" t="s">
        <v>22</v>
      </c>
      <c r="D51" s="54" t="s">
        <v>23</v>
      </c>
      <c r="E51" s="55">
        <v>313020</v>
      </c>
      <c r="F51" s="55">
        <v>311707.15999999997</v>
      </c>
      <c r="G51" s="56">
        <f>F51/E51</f>
        <v>0.99580589099738026</v>
      </c>
      <c r="H51" s="52"/>
      <c r="I51" s="52"/>
      <c r="J51" s="52"/>
    </row>
    <row r="52" spans="1:10" s="44" customFormat="1" ht="15.75" x14ac:dyDescent="0.25">
      <c r="A52" s="763" t="s">
        <v>98</v>
      </c>
      <c r="B52" s="462"/>
      <c r="C52" s="462"/>
      <c r="D52" s="49" t="s">
        <v>99</v>
      </c>
      <c r="E52" s="50">
        <f>E54</f>
        <v>62246.080000000002</v>
      </c>
      <c r="F52" s="50">
        <f>F54</f>
        <v>57733.9</v>
      </c>
      <c r="G52" s="51">
        <f>F52/E52</f>
        <v>0.92751061592954931</v>
      </c>
      <c r="H52" s="52"/>
      <c r="I52" s="52"/>
      <c r="J52" s="52"/>
    </row>
    <row r="53" spans="1:10" s="44" customFormat="1" ht="94.5" x14ac:dyDescent="0.25">
      <c r="A53" s="756"/>
      <c r="B53" s="53"/>
      <c r="C53" s="53"/>
      <c r="D53" s="54" t="s">
        <v>16</v>
      </c>
      <c r="E53" s="55" t="s">
        <v>26</v>
      </c>
      <c r="F53" s="55">
        <v>0</v>
      </c>
      <c r="G53" s="56">
        <v>0</v>
      </c>
      <c r="H53" s="52"/>
      <c r="I53" s="52"/>
      <c r="J53" s="52"/>
    </row>
    <row r="54" spans="1:10" s="44" customFormat="1" ht="84" customHeight="1" x14ac:dyDescent="0.25">
      <c r="A54" s="756"/>
      <c r="B54" s="756" t="s">
        <v>646</v>
      </c>
      <c r="C54" s="462"/>
      <c r="D54" s="49" t="s">
        <v>647</v>
      </c>
      <c r="E54" s="50">
        <f>SUM(E55:E55)</f>
        <v>62246.080000000002</v>
      </c>
      <c r="F54" s="50">
        <f>SUM(F55:F55)</f>
        <v>57733.9</v>
      </c>
      <c r="G54" s="51">
        <f>F54/E54</f>
        <v>0.92751061592954931</v>
      </c>
      <c r="H54" s="52"/>
      <c r="I54" s="52"/>
      <c r="J54" s="52"/>
    </row>
    <row r="55" spans="1:10" s="44" customFormat="1" ht="94.5" x14ac:dyDescent="0.25">
      <c r="A55" s="756"/>
      <c r="B55" s="756"/>
      <c r="C55" s="53" t="s">
        <v>22</v>
      </c>
      <c r="D55" s="54" t="s">
        <v>23</v>
      </c>
      <c r="E55" s="55">
        <v>62246.080000000002</v>
      </c>
      <c r="F55" s="55">
        <v>57733.9</v>
      </c>
      <c r="G55" s="56">
        <f>F55/E55</f>
        <v>0.92751061592954931</v>
      </c>
      <c r="H55" s="52"/>
      <c r="I55" s="52"/>
      <c r="J55" s="52"/>
    </row>
    <row r="56" spans="1:10" s="44" customFormat="1" ht="15.75" x14ac:dyDescent="0.25">
      <c r="A56" s="763" t="s">
        <v>109</v>
      </c>
      <c r="B56" s="42"/>
      <c r="C56" s="42"/>
      <c r="D56" s="49" t="s">
        <v>110</v>
      </c>
      <c r="E56" s="50">
        <f>E58</f>
        <v>4153779</v>
      </c>
      <c r="F56" s="50">
        <f>F58</f>
        <v>4152460.4</v>
      </c>
      <c r="G56" s="51">
        <f>F56/E56</f>
        <v>0.99968255412721763</v>
      </c>
      <c r="H56" s="52"/>
      <c r="I56" s="52"/>
      <c r="J56" s="52"/>
    </row>
    <row r="57" spans="1:10" s="44" customFormat="1" ht="94.5" x14ac:dyDescent="0.25">
      <c r="A57" s="756"/>
      <c r="B57" s="53"/>
      <c r="C57" s="53"/>
      <c r="D57" s="54" t="s">
        <v>16</v>
      </c>
      <c r="E57" s="55" t="s">
        <v>26</v>
      </c>
      <c r="F57" s="55">
        <v>0</v>
      </c>
      <c r="G57" s="56">
        <v>0</v>
      </c>
      <c r="H57" s="52"/>
      <c r="I57" s="52"/>
      <c r="J57" s="52"/>
    </row>
    <row r="58" spans="1:10" s="44" customFormat="1" ht="78.75" x14ac:dyDescent="0.25">
      <c r="A58" s="756"/>
      <c r="B58" s="756" t="s">
        <v>111</v>
      </c>
      <c r="C58" s="42"/>
      <c r="D58" s="49" t="s">
        <v>112</v>
      </c>
      <c r="E58" s="50">
        <f>E59</f>
        <v>4153779</v>
      </c>
      <c r="F58" s="50">
        <f>F59</f>
        <v>4152460.4</v>
      </c>
      <c r="G58" s="51">
        <f>F58/E58</f>
        <v>0.99968255412721763</v>
      </c>
      <c r="H58" s="52"/>
      <c r="I58" s="52"/>
      <c r="J58" s="52"/>
    </row>
    <row r="59" spans="1:10" s="44" customFormat="1" ht="94.5" x14ac:dyDescent="0.25">
      <c r="A59" s="756"/>
      <c r="B59" s="756"/>
      <c r="C59" s="53" t="s">
        <v>22</v>
      </c>
      <c r="D59" s="54" t="s">
        <v>23</v>
      </c>
      <c r="E59" s="55">
        <v>4153779</v>
      </c>
      <c r="F59" s="55">
        <v>4152460.4</v>
      </c>
      <c r="G59" s="56">
        <f>F59/E59</f>
        <v>0.99968255412721763</v>
      </c>
      <c r="H59" s="52"/>
      <c r="I59" s="52"/>
      <c r="J59" s="52"/>
    </row>
    <row r="60" spans="1:10" s="44" customFormat="1" ht="15.75" x14ac:dyDescent="0.25">
      <c r="A60" s="756" t="s">
        <v>113</v>
      </c>
      <c r="B60" s="42"/>
      <c r="C60" s="42"/>
      <c r="D60" s="49" t="s">
        <v>114</v>
      </c>
      <c r="E60" s="50">
        <f>E62</f>
        <v>17668</v>
      </c>
      <c r="F60" s="50">
        <f>F62</f>
        <v>17660</v>
      </c>
      <c r="G60" s="51">
        <f>F60/E60</f>
        <v>0.99954720398460495</v>
      </c>
      <c r="H60" s="52"/>
      <c r="I60" s="52"/>
      <c r="J60" s="52"/>
    </row>
    <row r="61" spans="1:10" s="44" customFormat="1" ht="94.5" x14ac:dyDescent="0.25">
      <c r="A61" s="756"/>
      <c r="B61" s="53"/>
      <c r="C61" s="53"/>
      <c r="D61" s="54" t="s">
        <v>16</v>
      </c>
      <c r="E61" s="55">
        <v>0</v>
      </c>
      <c r="F61" s="55">
        <v>0</v>
      </c>
      <c r="G61" s="56">
        <v>0</v>
      </c>
      <c r="H61" s="52"/>
      <c r="I61" s="52"/>
      <c r="J61" s="52"/>
    </row>
    <row r="62" spans="1:10" s="44" customFormat="1" ht="47.25" x14ac:dyDescent="0.25">
      <c r="A62" s="756"/>
      <c r="B62" s="756" t="s">
        <v>127</v>
      </c>
      <c r="C62" s="42"/>
      <c r="D62" s="49" t="s">
        <v>128</v>
      </c>
      <c r="E62" s="50">
        <f>E63</f>
        <v>17668</v>
      </c>
      <c r="F62" s="50">
        <f>F63</f>
        <v>17660</v>
      </c>
      <c r="G62" s="51">
        <f>F62/E62</f>
        <v>0.99954720398460495</v>
      </c>
      <c r="H62" s="52"/>
      <c r="I62" s="52"/>
      <c r="J62" s="52"/>
    </row>
    <row r="63" spans="1:10" s="44" customFormat="1" ht="94.5" x14ac:dyDescent="0.25">
      <c r="A63" s="756"/>
      <c r="B63" s="756"/>
      <c r="C63" s="53" t="s">
        <v>22</v>
      </c>
      <c r="D63" s="54" t="s">
        <v>23</v>
      </c>
      <c r="E63" s="55">
        <v>17668</v>
      </c>
      <c r="F63" s="55">
        <v>17660</v>
      </c>
      <c r="G63" s="56">
        <f>F63/E63</f>
        <v>0.99954720398460495</v>
      </c>
      <c r="H63" s="52"/>
      <c r="I63" s="52"/>
      <c r="J63" s="52"/>
    </row>
    <row r="64" spans="1:10" s="44" customFormat="1" ht="31.5" x14ac:dyDescent="0.25">
      <c r="A64" s="756" t="s">
        <v>133</v>
      </c>
      <c r="B64" s="42"/>
      <c r="C64" s="42"/>
      <c r="D64" s="49" t="s">
        <v>134</v>
      </c>
      <c r="E64" s="50">
        <f>E66+E68</f>
        <v>711944.7</v>
      </c>
      <c r="F64" s="50">
        <f>F66+F68</f>
        <v>709064.19</v>
      </c>
      <c r="G64" s="51">
        <f>F64/E64</f>
        <v>0.99595402564272195</v>
      </c>
      <c r="H64" s="52"/>
      <c r="I64" s="52"/>
      <c r="J64" s="52"/>
    </row>
    <row r="65" spans="1:10" s="44" customFormat="1" ht="94.5" x14ac:dyDescent="0.25">
      <c r="A65" s="756"/>
      <c r="B65" s="53"/>
      <c r="C65" s="53"/>
      <c r="D65" s="54" t="s">
        <v>16</v>
      </c>
      <c r="E65" s="55">
        <v>0</v>
      </c>
      <c r="F65" s="55">
        <v>0</v>
      </c>
      <c r="G65" s="56">
        <v>0</v>
      </c>
      <c r="H65" s="52"/>
      <c r="I65" s="52"/>
      <c r="J65" s="52"/>
    </row>
    <row r="66" spans="1:10" s="44" customFormat="1" ht="31.5" x14ac:dyDescent="0.25">
      <c r="A66" s="756"/>
      <c r="B66" s="756" t="s">
        <v>137</v>
      </c>
      <c r="C66" s="42"/>
      <c r="D66" s="49" t="s">
        <v>138</v>
      </c>
      <c r="E66" s="50">
        <f>SUM(E67:E67)</f>
        <v>666254.69999999995</v>
      </c>
      <c r="F66" s="50">
        <f>SUM(F67:F67)</f>
        <v>663374.18999999994</v>
      </c>
      <c r="G66" s="51">
        <f>F66/E66</f>
        <v>0.99567656333231114</v>
      </c>
      <c r="H66" s="52"/>
      <c r="I66" s="52"/>
      <c r="J66" s="52"/>
    </row>
    <row r="67" spans="1:10" s="44" customFormat="1" ht="94.5" x14ac:dyDescent="0.25">
      <c r="A67" s="757"/>
      <c r="B67" s="756"/>
      <c r="C67" s="53" t="s">
        <v>22</v>
      </c>
      <c r="D67" s="54" t="s">
        <v>23</v>
      </c>
      <c r="E67" s="55">
        <v>666254.69999999995</v>
      </c>
      <c r="F67" s="55">
        <v>663374.18999999994</v>
      </c>
      <c r="G67" s="56">
        <f>F67/E67</f>
        <v>0.99567656333231114</v>
      </c>
      <c r="H67" s="52"/>
      <c r="I67" s="52"/>
      <c r="J67" s="52"/>
    </row>
    <row r="68" spans="1:10" s="44" customFormat="1" ht="15.75" x14ac:dyDescent="0.25">
      <c r="A68" s="102"/>
      <c r="B68" s="759" t="s">
        <v>465</v>
      </c>
      <c r="C68" s="101"/>
      <c r="D68" s="49" t="s">
        <v>57</v>
      </c>
      <c r="E68" s="50">
        <f>SUM(E69:E69)</f>
        <v>45690</v>
      </c>
      <c r="F68" s="50">
        <f>SUM(F69:F69)</f>
        <v>45690</v>
      </c>
      <c r="G68" s="51">
        <f>F68/E68</f>
        <v>1</v>
      </c>
      <c r="H68" s="52"/>
      <c r="I68" s="52"/>
      <c r="J68" s="52"/>
    </row>
    <row r="69" spans="1:10" s="44" customFormat="1" ht="94.5" x14ac:dyDescent="0.25">
      <c r="A69" s="103"/>
      <c r="B69" s="759"/>
      <c r="C69" s="53" t="s">
        <v>22</v>
      </c>
      <c r="D69" s="54" t="s">
        <v>23</v>
      </c>
      <c r="E69" s="55">
        <v>45690</v>
      </c>
      <c r="F69" s="55">
        <v>45690</v>
      </c>
      <c r="G69" s="56">
        <f>F69/E69</f>
        <v>1</v>
      </c>
      <c r="H69" s="52"/>
      <c r="I69" s="52"/>
      <c r="J69" s="52"/>
    </row>
    <row r="70" spans="1:10" s="44" customFormat="1" ht="15.75" x14ac:dyDescent="0.25">
      <c r="A70" s="756" t="s">
        <v>467</v>
      </c>
      <c r="B70" s="101"/>
      <c r="C70" s="101"/>
      <c r="D70" s="49" t="s">
        <v>469</v>
      </c>
      <c r="E70" s="50">
        <f>E74+E72</f>
        <v>605593</v>
      </c>
      <c r="F70" s="50">
        <f>F74+F72</f>
        <v>604479.74</v>
      </c>
      <c r="G70" s="51">
        <f>F70/E70</f>
        <v>0.99816170266168858</v>
      </c>
      <c r="H70" s="52"/>
      <c r="I70" s="52"/>
      <c r="J70" s="52"/>
    </row>
    <row r="71" spans="1:10" s="44" customFormat="1" ht="94.5" x14ac:dyDescent="0.25">
      <c r="A71" s="756"/>
      <c r="B71" s="53"/>
      <c r="C71" s="53"/>
      <c r="D71" s="54" t="s">
        <v>16</v>
      </c>
      <c r="E71" s="55">
        <v>0</v>
      </c>
      <c r="F71" s="55">
        <v>0</v>
      </c>
      <c r="G71" s="56">
        <v>0</v>
      </c>
      <c r="H71" s="52"/>
      <c r="I71" s="52"/>
      <c r="J71" s="52"/>
    </row>
    <row r="72" spans="1:10" s="44" customFormat="1" ht="15.75" x14ac:dyDescent="0.25">
      <c r="A72" s="760"/>
      <c r="B72" s="759" t="s">
        <v>549</v>
      </c>
      <c r="C72" s="163"/>
      <c r="D72" s="49" t="s">
        <v>550</v>
      </c>
      <c r="E72" s="50">
        <f>SUM(E73:E73)</f>
        <v>35960</v>
      </c>
      <c r="F72" s="50">
        <f>SUM(F73:F73)</f>
        <v>35643.86</v>
      </c>
      <c r="G72" s="51">
        <f>F72/E72</f>
        <v>0.99120856507230259</v>
      </c>
      <c r="H72" s="52"/>
      <c r="I72" s="52"/>
      <c r="J72" s="52"/>
    </row>
    <row r="73" spans="1:10" s="44" customFormat="1" ht="94.5" x14ac:dyDescent="0.25">
      <c r="A73" s="760"/>
      <c r="B73" s="759"/>
      <c r="C73" s="53" t="s">
        <v>22</v>
      </c>
      <c r="D73" s="54" t="s">
        <v>23</v>
      </c>
      <c r="E73" s="55">
        <v>35960</v>
      </c>
      <c r="F73" s="55">
        <v>35643.86</v>
      </c>
      <c r="G73" s="56">
        <f>F73/E73</f>
        <v>0.99120856507230259</v>
      </c>
      <c r="H73" s="52"/>
      <c r="I73" s="52"/>
      <c r="J73" s="52"/>
    </row>
    <row r="74" spans="1:10" s="44" customFormat="1" ht="15.75" x14ac:dyDescent="0.25">
      <c r="A74" s="756"/>
      <c r="B74" s="756" t="s">
        <v>463</v>
      </c>
      <c r="C74" s="101"/>
      <c r="D74" s="49" t="s">
        <v>126</v>
      </c>
      <c r="E74" s="50">
        <f>SUM(E75:E75)</f>
        <v>569633</v>
      </c>
      <c r="F74" s="50">
        <f>SUM(F75:F75)</f>
        <v>568835.88</v>
      </c>
      <c r="G74" s="51">
        <f>F74/E74</f>
        <v>0.99860064287005845</v>
      </c>
      <c r="H74" s="52"/>
      <c r="I74" s="52"/>
      <c r="J74" s="52"/>
    </row>
    <row r="75" spans="1:10" s="44" customFormat="1" ht="157.5" x14ac:dyDescent="0.25">
      <c r="A75" s="757"/>
      <c r="B75" s="756"/>
      <c r="C75" s="53" t="s">
        <v>364</v>
      </c>
      <c r="D75" s="100" t="s">
        <v>365</v>
      </c>
      <c r="E75" s="55">
        <v>569633</v>
      </c>
      <c r="F75" s="55">
        <v>568835.88</v>
      </c>
      <c r="G75" s="56">
        <f>F75/E75</f>
        <v>0.99860064287005845</v>
      </c>
      <c r="H75" s="52"/>
      <c r="I75" s="52"/>
      <c r="J75" s="52"/>
    </row>
    <row r="76" spans="1:10" s="44" customFormat="1" ht="15.75" x14ac:dyDescent="0.25">
      <c r="A76" s="758" t="s">
        <v>162</v>
      </c>
      <c r="B76" s="755"/>
      <c r="C76" s="755"/>
      <c r="D76" s="755"/>
      <c r="E76" s="50">
        <f>E4+E10+E14+E18+E22+E30+E36+E42+E48+E56+E60+E64+E70+E52</f>
        <v>13658552.01</v>
      </c>
      <c r="F76" s="50">
        <f>F4+F10+F14+F18+F22+F30+F36+F42+F48+F56+F60+F64+F70+F52</f>
        <v>13644231.810000001</v>
      </c>
      <c r="G76" s="51">
        <f>F76/E76</f>
        <v>0.99895155796972368</v>
      </c>
      <c r="H76" s="52"/>
      <c r="I76" s="52"/>
      <c r="J76" s="52"/>
    </row>
    <row r="77" spans="1:10" s="44" customFormat="1" ht="94.5" x14ac:dyDescent="0.25">
      <c r="A77" s="53"/>
      <c r="B77" s="53"/>
      <c r="C77" s="53"/>
      <c r="D77" s="54" t="s">
        <v>16</v>
      </c>
      <c r="E77" s="55">
        <f>E19+E23+E31+E43+E57+E61+E65</f>
        <v>0</v>
      </c>
      <c r="F77" s="57">
        <f>F19+F23+F31+F43+F57+F61+F65</f>
        <v>0</v>
      </c>
      <c r="G77" s="56">
        <v>0</v>
      </c>
    </row>
    <row r="78" spans="1:10" s="44" customFormat="1" ht="15.75" x14ac:dyDescent="0.25">
      <c r="A78" s="755" t="s">
        <v>379</v>
      </c>
      <c r="B78" s="755"/>
      <c r="C78" s="755"/>
      <c r="D78" s="755"/>
      <c r="E78" s="50">
        <f>E76</f>
        <v>13658552.01</v>
      </c>
      <c r="F78" s="50">
        <f>F76</f>
        <v>13644231.810000001</v>
      </c>
      <c r="G78" s="51">
        <f>F78/E78</f>
        <v>0.99895155796972368</v>
      </c>
      <c r="H78" s="58"/>
      <c r="I78" s="58"/>
      <c r="J78" s="58"/>
    </row>
    <row r="79" spans="1:10" s="44" customFormat="1" ht="94.5" x14ac:dyDescent="0.25">
      <c r="A79" s="45"/>
      <c r="B79" s="45"/>
      <c r="C79" s="45"/>
      <c r="D79" s="54" t="s">
        <v>16</v>
      </c>
      <c r="E79" s="55">
        <f>E77</f>
        <v>0</v>
      </c>
      <c r="F79" s="57">
        <f>F77</f>
        <v>0</v>
      </c>
      <c r="G79" s="56">
        <v>0</v>
      </c>
      <c r="H79" s="52"/>
      <c r="I79" s="52"/>
    </row>
  </sheetData>
  <sheetProtection selectLockedCells="1" selectUnlockedCells="1"/>
  <mergeCells count="40">
    <mergeCell ref="B28:B29"/>
    <mergeCell ref="A36:A39"/>
    <mergeCell ref="B38:B39"/>
    <mergeCell ref="B40:B41"/>
    <mergeCell ref="A48:A51"/>
    <mergeCell ref="B50:B51"/>
    <mergeCell ref="A30:A35"/>
    <mergeCell ref="B32:B33"/>
    <mergeCell ref="B34:B35"/>
    <mergeCell ref="A42:A45"/>
    <mergeCell ref="B44:B45"/>
    <mergeCell ref="A56:A59"/>
    <mergeCell ref="B58:B59"/>
    <mergeCell ref="A60:A63"/>
    <mergeCell ref="B62:B63"/>
    <mergeCell ref="B46:B47"/>
    <mergeCell ref="A52:A55"/>
    <mergeCell ref="B54:B55"/>
    <mergeCell ref="A1:G1"/>
    <mergeCell ref="A3:G3"/>
    <mergeCell ref="A18:A21"/>
    <mergeCell ref="B20:B21"/>
    <mergeCell ref="A22:A27"/>
    <mergeCell ref="B24:B25"/>
    <mergeCell ref="B26:B27"/>
    <mergeCell ref="A4:A7"/>
    <mergeCell ref="B6:B7"/>
    <mergeCell ref="B8:B9"/>
    <mergeCell ref="A10:A13"/>
    <mergeCell ref="B12:B13"/>
    <mergeCell ref="A14:A17"/>
    <mergeCell ref="B16:B17"/>
    <mergeCell ref="A78:D78"/>
    <mergeCell ref="A64:A67"/>
    <mergeCell ref="B66:B67"/>
    <mergeCell ref="A76:D76"/>
    <mergeCell ref="B68:B69"/>
    <mergeCell ref="A70:A75"/>
    <mergeCell ref="B74:B75"/>
    <mergeCell ref="B72:B73"/>
  </mergeCells>
  <pageMargins left="0.70866141732283472" right="0.70866141732283472" top="0.74803149606299213" bottom="0.74803149606299213" header="0.51181102362204722" footer="0.51181102362204722"/>
  <pageSetup paperSize="9" firstPageNumber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7"/>
  <sheetViews>
    <sheetView view="pageBreakPreview" zoomScaleSheetLayoutView="100" workbookViewId="0">
      <selection sqref="A1:F1"/>
    </sheetView>
  </sheetViews>
  <sheetFormatPr defaultRowHeight="12.75" x14ac:dyDescent="0.2"/>
  <cols>
    <col min="1" max="1" width="6.85546875" customWidth="1"/>
    <col min="3" max="3" width="29.5703125" customWidth="1"/>
    <col min="4" max="4" width="14.85546875" customWidth="1"/>
    <col min="5" max="5" width="14.5703125" customWidth="1"/>
    <col min="6" max="6" width="10.28515625" customWidth="1"/>
  </cols>
  <sheetData>
    <row r="1" spans="1:6" s="8" customFormat="1" ht="18.75" x14ac:dyDescent="0.2">
      <c r="A1" s="768" t="s">
        <v>380</v>
      </c>
      <c r="B1" s="768"/>
      <c r="C1" s="768"/>
      <c r="D1" s="768"/>
      <c r="E1" s="768"/>
      <c r="F1" s="768"/>
    </row>
    <row r="2" spans="1:6" s="8" customFormat="1" ht="20.25" customHeight="1" x14ac:dyDescent="0.25">
      <c r="A2" s="225" t="s">
        <v>176</v>
      </c>
      <c r="B2" s="59" t="s">
        <v>2</v>
      </c>
      <c r="C2" s="108" t="s">
        <v>4</v>
      </c>
      <c r="D2" s="108" t="s">
        <v>5</v>
      </c>
      <c r="E2" s="108" t="s">
        <v>6</v>
      </c>
      <c r="F2" s="108" t="s">
        <v>7</v>
      </c>
    </row>
    <row r="3" spans="1:6" s="8" customFormat="1" ht="15.75" x14ac:dyDescent="0.25">
      <c r="A3" s="229" t="s">
        <v>14</v>
      </c>
      <c r="B3" s="492"/>
      <c r="C3" s="27" t="s">
        <v>15</v>
      </c>
      <c r="D3" s="28">
        <f>D4+D14</f>
        <v>49700</v>
      </c>
      <c r="E3" s="28">
        <f>E4+E14</f>
        <v>47700</v>
      </c>
      <c r="F3" s="29">
        <f t="shared" ref="F3:F8" si="0">IF(E3=0,0,$E3/$D3)</f>
        <v>0.95975855130784704</v>
      </c>
    </row>
    <row r="4" spans="1:6" s="8" customFormat="1" ht="31.5" x14ac:dyDescent="0.2">
      <c r="A4" s="230"/>
      <c r="B4" s="229" t="s">
        <v>17</v>
      </c>
      <c r="C4" s="226" t="s">
        <v>18</v>
      </c>
      <c r="D4" s="31">
        <f>D5+D9+D10+D11+D12+D13</f>
        <v>8000</v>
      </c>
      <c r="E4" s="31">
        <f>E5+E9+E10+E11+E12+E13</f>
        <v>6000</v>
      </c>
      <c r="F4" s="32">
        <f t="shared" si="0"/>
        <v>0.75</v>
      </c>
    </row>
    <row r="5" spans="1:6" s="8" customFormat="1" ht="31.5" x14ac:dyDescent="0.2">
      <c r="A5" s="230"/>
      <c r="B5" s="231"/>
      <c r="C5" s="161" t="s">
        <v>189</v>
      </c>
      <c r="D5" s="36">
        <f>D6+D7</f>
        <v>8000</v>
      </c>
      <c r="E5" s="36">
        <f>E6+E7</f>
        <v>6000</v>
      </c>
      <c r="F5" s="25">
        <f t="shared" si="0"/>
        <v>0.75</v>
      </c>
    </row>
    <row r="6" spans="1:6" s="8" customFormat="1" ht="31.5" x14ac:dyDescent="0.2">
      <c r="A6" s="230"/>
      <c r="B6" s="231"/>
      <c r="C6" s="161" t="s">
        <v>179</v>
      </c>
      <c r="D6" s="36">
        <v>0</v>
      </c>
      <c r="E6" s="36">
        <v>0</v>
      </c>
      <c r="F6" s="25">
        <f t="shared" si="0"/>
        <v>0</v>
      </c>
    </row>
    <row r="7" spans="1:6" s="8" customFormat="1" ht="31.5" x14ac:dyDescent="0.2">
      <c r="A7" s="230"/>
      <c r="B7" s="231"/>
      <c r="C7" s="161" t="s">
        <v>180</v>
      </c>
      <c r="D7" s="36">
        <f>D8</f>
        <v>8000</v>
      </c>
      <c r="E7" s="36">
        <f>E8</f>
        <v>6000</v>
      </c>
      <c r="F7" s="25">
        <f t="shared" si="0"/>
        <v>0.75</v>
      </c>
    </row>
    <row r="8" spans="1:6" s="8" customFormat="1" ht="15.75" x14ac:dyDescent="0.2">
      <c r="A8" s="230"/>
      <c r="B8" s="231"/>
      <c r="C8" s="153" t="s">
        <v>200</v>
      </c>
      <c r="D8" s="36">
        <v>8000</v>
      </c>
      <c r="E8" s="36">
        <v>6000</v>
      </c>
      <c r="F8" s="25">
        <f t="shared" si="0"/>
        <v>0.75</v>
      </c>
    </row>
    <row r="9" spans="1:6" s="8" customFormat="1" ht="15.75" x14ac:dyDescent="0.2">
      <c r="A9" s="230"/>
      <c r="B9" s="231"/>
      <c r="C9" s="161" t="s">
        <v>181</v>
      </c>
      <c r="D9" s="36">
        <v>0</v>
      </c>
      <c r="E9" s="36">
        <v>0</v>
      </c>
      <c r="F9" s="25">
        <f t="shared" ref="F9:F20" si="1">IF(E9=0,0,$E9/$D9)</f>
        <v>0</v>
      </c>
    </row>
    <row r="10" spans="1:6" s="8" customFormat="1" ht="31.5" x14ac:dyDescent="0.2">
      <c r="A10" s="230"/>
      <c r="B10" s="231"/>
      <c r="C10" s="161" t="s">
        <v>182</v>
      </c>
      <c r="D10" s="36">
        <v>0</v>
      </c>
      <c r="E10" s="36">
        <v>0</v>
      </c>
      <c r="F10" s="25">
        <f t="shared" si="1"/>
        <v>0</v>
      </c>
    </row>
    <row r="11" spans="1:6" s="8" customFormat="1" ht="113.25" customHeight="1" x14ac:dyDescent="0.2">
      <c r="A11" s="230"/>
      <c r="B11" s="231"/>
      <c r="C11" s="161" t="s">
        <v>183</v>
      </c>
      <c r="D11" s="36">
        <v>0</v>
      </c>
      <c r="E11" s="36">
        <v>0</v>
      </c>
      <c r="F11" s="25">
        <f t="shared" si="1"/>
        <v>0</v>
      </c>
    </row>
    <row r="12" spans="1:6" s="8" customFormat="1" ht="31.5" x14ac:dyDescent="0.2">
      <c r="A12" s="230"/>
      <c r="B12" s="231"/>
      <c r="C12" s="161" t="s">
        <v>184</v>
      </c>
      <c r="D12" s="36">
        <v>0</v>
      </c>
      <c r="E12" s="36">
        <v>0</v>
      </c>
      <c r="F12" s="25">
        <f t="shared" si="1"/>
        <v>0</v>
      </c>
    </row>
    <row r="13" spans="1:6" s="8" customFormat="1" ht="15.75" x14ac:dyDescent="0.2">
      <c r="A13" s="230"/>
      <c r="B13" s="233"/>
      <c r="C13" s="161" t="s">
        <v>185</v>
      </c>
      <c r="D13" s="36">
        <v>0</v>
      </c>
      <c r="E13" s="36">
        <v>0</v>
      </c>
      <c r="F13" s="25">
        <f t="shared" si="1"/>
        <v>0</v>
      </c>
    </row>
    <row r="14" spans="1:6" s="8" customFormat="1" ht="15.75" x14ac:dyDescent="0.2">
      <c r="A14" s="231"/>
      <c r="B14" s="493" t="s">
        <v>529</v>
      </c>
      <c r="C14" s="30" t="s">
        <v>57</v>
      </c>
      <c r="D14" s="31">
        <f>D15+D21+D22+D23+D24+D25</f>
        <v>41700</v>
      </c>
      <c r="E14" s="31">
        <f>E15+E21+E22+E23+E24+E25</f>
        <v>41700</v>
      </c>
      <c r="F14" s="32">
        <f t="shared" si="1"/>
        <v>1</v>
      </c>
    </row>
    <row r="15" spans="1:6" s="8" customFormat="1" ht="31.5" x14ac:dyDescent="0.2">
      <c r="A15" s="230"/>
      <c r="B15" s="234"/>
      <c r="C15" s="161" t="s">
        <v>189</v>
      </c>
      <c r="D15" s="36">
        <f>D16+D20</f>
        <v>41700</v>
      </c>
      <c r="E15" s="36">
        <f>E16+E20</f>
        <v>41700</v>
      </c>
      <c r="F15" s="25">
        <f t="shared" si="1"/>
        <v>1</v>
      </c>
    </row>
    <row r="16" spans="1:6" s="8" customFormat="1" ht="31.5" x14ac:dyDescent="0.2">
      <c r="A16" s="230"/>
      <c r="B16" s="231"/>
      <c r="C16" s="161" t="s">
        <v>179</v>
      </c>
      <c r="D16" s="36">
        <f>SUM(D17:D19)</f>
        <v>41700</v>
      </c>
      <c r="E16" s="36">
        <f>SUM(E17:E19)</f>
        <v>41700</v>
      </c>
      <c r="F16" s="25">
        <f t="shared" si="1"/>
        <v>1</v>
      </c>
    </row>
    <row r="17" spans="1:6" s="8" customFormat="1" ht="31.5" x14ac:dyDescent="0.2">
      <c r="A17" s="230"/>
      <c r="B17" s="231"/>
      <c r="C17" s="153" t="s">
        <v>192</v>
      </c>
      <c r="D17" s="36">
        <v>34855</v>
      </c>
      <c r="E17" s="36">
        <v>34855</v>
      </c>
      <c r="F17" s="25">
        <f t="shared" si="1"/>
        <v>1</v>
      </c>
    </row>
    <row r="18" spans="1:6" s="8" customFormat="1" ht="31.5" x14ac:dyDescent="0.2">
      <c r="A18" s="230"/>
      <c r="B18" s="231"/>
      <c r="C18" s="153" t="s">
        <v>194</v>
      </c>
      <c r="D18" s="36">
        <v>5992</v>
      </c>
      <c r="E18" s="36">
        <v>5992</v>
      </c>
      <c r="F18" s="25">
        <f t="shared" si="1"/>
        <v>1</v>
      </c>
    </row>
    <row r="19" spans="1:6" s="8" customFormat="1" ht="15.75" customHeight="1" x14ac:dyDescent="0.2">
      <c r="A19" s="230"/>
      <c r="B19" s="231"/>
      <c r="C19" s="153" t="s">
        <v>195</v>
      </c>
      <c r="D19" s="36">
        <v>853</v>
      </c>
      <c r="E19" s="36">
        <v>853</v>
      </c>
      <c r="F19" s="25">
        <f t="shared" si="1"/>
        <v>1</v>
      </c>
    </row>
    <row r="20" spans="1:6" s="8" customFormat="1" ht="31.5" x14ac:dyDescent="0.2">
      <c r="A20" s="230"/>
      <c r="B20" s="231"/>
      <c r="C20" s="161" t="s">
        <v>180</v>
      </c>
      <c r="D20" s="36">
        <v>0</v>
      </c>
      <c r="E20" s="36">
        <v>0</v>
      </c>
      <c r="F20" s="25">
        <f t="shared" si="1"/>
        <v>0</v>
      </c>
    </row>
    <row r="21" spans="1:6" s="8" customFormat="1" ht="15.75" x14ac:dyDescent="0.2">
      <c r="A21" s="230"/>
      <c r="B21" s="231"/>
      <c r="C21" s="161" t="s">
        <v>181</v>
      </c>
      <c r="D21" s="36">
        <v>0</v>
      </c>
      <c r="E21" s="36">
        <v>0</v>
      </c>
      <c r="F21" s="25">
        <f t="shared" ref="F21:F33" si="2">IF(E21=0,0,$E21/$D21)</f>
        <v>0</v>
      </c>
    </row>
    <row r="22" spans="1:6" s="8" customFormat="1" ht="31.5" x14ac:dyDescent="0.2">
      <c r="A22" s="230"/>
      <c r="B22" s="231"/>
      <c r="C22" s="161" t="s">
        <v>182</v>
      </c>
      <c r="D22" s="36">
        <v>0</v>
      </c>
      <c r="E22" s="36">
        <v>0</v>
      </c>
      <c r="F22" s="25">
        <f t="shared" si="2"/>
        <v>0</v>
      </c>
    </row>
    <row r="23" spans="1:6" s="8" customFormat="1" ht="112.5" customHeight="1" x14ac:dyDescent="0.2">
      <c r="A23" s="230"/>
      <c r="B23" s="231"/>
      <c r="C23" s="161" t="s">
        <v>183</v>
      </c>
      <c r="D23" s="36">
        <v>0</v>
      </c>
      <c r="E23" s="36">
        <v>0</v>
      </c>
      <c r="F23" s="25">
        <f t="shared" si="2"/>
        <v>0</v>
      </c>
    </row>
    <row r="24" spans="1:6" s="8" customFormat="1" ht="31.5" x14ac:dyDescent="0.2">
      <c r="A24" s="230"/>
      <c r="B24" s="231"/>
      <c r="C24" s="161" t="s">
        <v>184</v>
      </c>
      <c r="D24" s="36">
        <v>0</v>
      </c>
      <c r="E24" s="36">
        <v>0</v>
      </c>
      <c r="F24" s="25">
        <f t="shared" si="2"/>
        <v>0</v>
      </c>
    </row>
    <row r="25" spans="1:6" s="8" customFormat="1" ht="15.75" x14ac:dyDescent="0.2">
      <c r="A25" s="230"/>
      <c r="B25" s="233"/>
      <c r="C25" s="161" t="s">
        <v>185</v>
      </c>
      <c r="D25" s="36">
        <v>0</v>
      </c>
      <c r="E25" s="36">
        <v>0</v>
      </c>
      <c r="F25" s="25">
        <f t="shared" si="2"/>
        <v>0</v>
      </c>
    </row>
    <row r="26" spans="1:6" s="8" customFormat="1" ht="15.75" x14ac:dyDescent="0.25">
      <c r="A26" s="229" t="s">
        <v>24</v>
      </c>
      <c r="B26" s="228"/>
      <c r="C26" s="27" t="s">
        <v>25</v>
      </c>
      <c r="D26" s="28">
        <f>D27</f>
        <v>800</v>
      </c>
      <c r="E26" s="28">
        <f>E27</f>
        <v>800</v>
      </c>
      <c r="F26" s="29">
        <f t="shared" si="2"/>
        <v>1</v>
      </c>
    </row>
    <row r="27" spans="1:6" s="8" customFormat="1" ht="15.75" x14ac:dyDescent="0.2">
      <c r="A27" s="230"/>
      <c r="B27" s="229" t="s">
        <v>530</v>
      </c>
      <c r="C27" s="226" t="s">
        <v>57</v>
      </c>
      <c r="D27" s="31">
        <f>D28+D34+D35+D36+D37+D38</f>
        <v>800</v>
      </c>
      <c r="E27" s="31">
        <f>E28+E34+E35+E36+E37+E38</f>
        <v>800</v>
      </c>
      <c r="F27" s="32">
        <f t="shared" si="2"/>
        <v>1</v>
      </c>
    </row>
    <row r="28" spans="1:6" s="8" customFormat="1" ht="31.5" x14ac:dyDescent="0.2">
      <c r="A28" s="230"/>
      <c r="B28" s="231"/>
      <c r="C28" s="161" t="s">
        <v>189</v>
      </c>
      <c r="D28" s="36">
        <f>D29+D33</f>
        <v>800</v>
      </c>
      <c r="E28" s="36">
        <f>E29+E33</f>
        <v>800</v>
      </c>
      <c r="F28" s="25">
        <f t="shared" si="2"/>
        <v>1</v>
      </c>
    </row>
    <row r="29" spans="1:6" s="8" customFormat="1" ht="31.5" x14ac:dyDescent="0.2">
      <c r="A29" s="230"/>
      <c r="B29" s="231"/>
      <c r="C29" s="161" t="s">
        <v>179</v>
      </c>
      <c r="D29" s="36">
        <f>SUM(D30:D32)</f>
        <v>800</v>
      </c>
      <c r="E29" s="36">
        <f>SUM(E30:E32)</f>
        <v>800</v>
      </c>
      <c r="F29" s="25">
        <f t="shared" si="2"/>
        <v>1</v>
      </c>
    </row>
    <row r="30" spans="1:6" s="8" customFormat="1" ht="31.5" x14ac:dyDescent="0.2">
      <c r="A30" s="230"/>
      <c r="B30" s="231"/>
      <c r="C30" s="153" t="s">
        <v>192</v>
      </c>
      <c r="D30" s="36">
        <v>669</v>
      </c>
      <c r="E30" s="36">
        <v>669</v>
      </c>
      <c r="F30" s="25">
        <f t="shared" si="2"/>
        <v>1</v>
      </c>
    </row>
    <row r="31" spans="1:6" s="8" customFormat="1" ht="31.5" x14ac:dyDescent="0.2">
      <c r="A31" s="230"/>
      <c r="B31" s="231"/>
      <c r="C31" s="153" t="s">
        <v>194</v>
      </c>
      <c r="D31" s="36">
        <v>115</v>
      </c>
      <c r="E31" s="36">
        <v>115</v>
      </c>
      <c r="F31" s="25">
        <f t="shared" si="2"/>
        <v>1</v>
      </c>
    </row>
    <row r="32" spans="1:6" s="8" customFormat="1" ht="15.75" customHeight="1" x14ac:dyDescent="0.2">
      <c r="A32" s="230"/>
      <c r="B32" s="231"/>
      <c r="C32" s="153" t="s">
        <v>195</v>
      </c>
      <c r="D32" s="36">
        <v>16</v>
      </c>
      <c r="E32" s="36">
        <v>16</v>
      </c>
      <c r="F32" s="25">
        <f t="shared" si="2"/>
        <v>1</v>
      </c>
    </row>
    <row r="33" spans="1:6" s="8" customFormat="1" ht="31.5" x14ac:dyDescent="0.2">
      <c r="A33" s="230"/>
      <c r="B33" s="231"/>
      <c r="C33" s="161" t="s">
        <v>180</v>
      </c>
      <c r="D33" s="36">
        <v>0</v>
      </c>
      <c r="E33" s="36">
        <v>0</v>
      </c>
      <c r="F33" s="25">
        <f t="shared" si="2"/>
        <v>0</v>
      </c>
    </row>
    <row r="34" spans="1:6" s="8" customFormat="1" ht="15.75" x14ac:dyDescent="0.2">
      <c r="A34" s="230"/>
      <c r="B34" s="231"/>
      <c r="C34" s="161" t="s">
        <v>181</v>
      </c>
      <c r="D34" s="36">
        <v>0</v>
      </c>
      <c r="E34" s="36">
        <v>0</v>
      </c>
      <c r="F34" s="25">
        <f t="shared" ref="F34:F46" si="3">IF(E34=0,0,$E34/$D34)</f>
        <v>0</v>
      </c>
    </row>
    <row r="35" spans="1:6" s="8" customFormat="1" ht="31.5" x14ac:dyDescent="0.2">
      <c r="A35" s="230"/>
      <c r="B35" s="231"/>
      <c r="C35" s="161" t="s">
        <v>182</v>
      </c>
      <c r="D35" s="36">
        <v>0</v>
      </c>
      <c r="E35" s="36">
        <v>0</v>
      </c>
      <c r="F35" s="25">
        <f t="shared" si="3"/>
        <v>0</v>
      </c>
    </row>
    <row r="36" spans="1:6" s="8" customFormat="1" ht="113.25" customHeight="1" x14ac:dyDescent="0.2">
      <c r="A36" s="230"/>
      <c r="B36" s="231"/>
      <c r="C36" s="161" t="s">
        <v>183</v>
      </c>
      <c r="D36" s="36">
        <v>0</v>
      </c>
      <c r="E36" s="36">
        <v>0</v>
      </c>
      <c r="F36" s="25">
        <f t="shared" si="3"/>
        <v>0</v>
      </c>
    </row>
    <row r="37" spans="1:6" s="8" customFormat="1" ht="31.5" x14ac:dyDescent="0.2">
      <c r="A37" s="230"/>
      <c r="B37" s="231"/>
      <c r="C37" s="161" t="s">
        <v>184</v>
      </c>
      <c r="D37" s="36">
        <v>0</v>
      </c>
      <c r="E37" s="36">
        <v>0</v>
      </c>
      <c r="F37" s="25">
        <f t="shared" si="3"/>
        <v>0</v>
      </c>
    </row>
    <row r="38" spans="1:6" s="8" customFormat="1" ht="15.75" x14ac:dyDescent="0.2">
      <c r="A38" s="230"/>
      <c r="B38" s="233"/>
      <c r="C38" s="161" t="s">
        <v>185</v>
      </c>
      <c r="D38" s="36">
        <v>0</v>
      </c>
      <c r="E38" s="36">
        <v>0</v>
      </c>
      <c r="F38" s="25">
        <f t="shared" si="3"/>
        <v>0</v>
      </c>
    </row>
    <row r="39" spans="1:6" s="8" customFormat="1" ht="15.75" x14ac:dyDescent="0.25">
      <c r="A39" s="229" t="s">
        <v>31</v>
      </c>
      <c r="B39" s="228"/>
      <c r="C39" s="27" t="s">
        <v>32</v>
      </c>
      <c r="D39" s="28">
        <f>D40</f>
        <v>15844</v>
      </c>
      <c r="E39" s="28">
        <f>E40</f>
        <v>15844</v>
      </c>
      <c r="F39" s="29">
        <f t="shared" si="3"/>
        <v>1</v>
      </c>
    </row>
    <row r="40" spans="1:6" s="8" customFormat="1" ht="15.75" x14ac:dyDescent="0.2">
      <c r="A40" s="230"/>
      <c r="B40" s="229" t="s">
        <v>531</v>
      </c>
      <c r="C40" s="226" t="s">
        <v>57</v>
      </c>
      <c r="D40" s="31">
        <f>D41+D47+D48+D49+D50+D51</f>
        <v>15844</v>
      </c>
      <c r="E40" s="31">
        <f>E41+E47+E48+E49+E50+E51</f>
        <v>15844</v>
      </c>
      <c r="F40" s="32">
        <f t="shared" si="3"/>
        <v>1</v>
      </c>
    </row>
    <row r="41" spans="1:6" s="8" customFormat="1" ht="31.5" x14ac:dyDescent="0.2">
      <c r="A41" s="230"/>
      <c r="B41" s="231"/>
      <c r="C41" s="161" t="s">
        <v>189</v>
      </c>
      <c r="D41" s="36">
        <f>D42+D46</f>
        <v>15844</v>
      </c>
      <c r="E41" s="36">
        <f>E42+E46</f>
        <v>15844</v>
      </c>
      <c r="F41" s="25">
        <f t="shared" si="3"/>
        <v>1</v>
      </c>
    </row>
    <row r="42" spans="1:6" s="8" customFormat="1" ht="31.5" x14ac:dyDescent="0.2">
      <c r="A42" s="230"/>
      <c r="B42" s="231"/>
      <c r="C42" s="161" t="s">
        <v>179</v>
      </c>
      <c r="D42" s="36">
        <f>SUM(D43:D45)</f>
        <v>15844</v>
      </c>
      <c r="E42" s="36">
        <f>SUM(E43:E45)</f>
        <v>15844</v>
      </c>
      <c r="F42" s="25">
        <f t="shared" si="3"/>
        <v>1</v>
      </c>
    </row>
    <row r="43" spans="1:6" s="8" customFormat="1" ht="31.5" x14ac:dyDescent="0.2">
      <c r="A43" s="230"/>
      <c r="B43" s="231"/>
      <c r="C43" s="153" t="s">
        <v>192</v>
      </c>
      <c r="D43" s="36">
        <v>13243</v>
      </c>
      <c r="E43" s="36">
        <v>13243</v>
      </c>
      <c r="F43" s="25">
        <f t="shared" si="3"/>
        <v>1</v>
      </c>
    </row>
    <row r="44" spans="1:6" s="8" customFormat="1" ht="31.5" x14ac:dyDescent="0.2">
      <c r="A44" s="230"/>
      <c r="B44" s="231"/>
      <c r="C44" s="153" t="s">
        <v>194</v>
      </c>
      <c r="D44" s="36">
        <v>2276</v>
      </c>
      <c r="E44" s="36">
        <v>2276</v>
      </c>
      <c r="F44" s="25">
        <f t="shared" si="3"/>
        <v>1</v>
      </c>
    </row>
    <row r="45" spans="1:6" s="8" customFormat="1" ht="15.75" customHeight="1" x14ac:dyDescent="0.2">
      <c r="A45" s="230"/>
      <c r="B45" s="231"/>
      <c r="C45" s="153" t="s">
        <v>195</v>
      </c>
      <c r="D45" s="36">
        <v>325</v>
      </c>
      <c r="E45" s="36">
        <v>325</v>
      </c>
      <c r="F45" s="25">
        <f t="shared" si="3"/>
        <v>1</v>
      </c>
    </row>
    <row r="46" spans="1:6" s="8" customFormat="1" ht="31.5" x14ac:dyDescent="0.2">
      <c r="A46" s="230"/>
      <c r="B46" s="231"/>
      <c r="C46" s="161" t="s">
        <v>180</v>
      </c>
      <c r="D46" s="36">
        <v>0</v>
      </c>
      <c r="E46" s="36">
        <v>0</v>
      </c>
      <c r="F46" s="25">
        <f t="shared" si="3"/>
        <v>0</v>
      </c>
    </row>
    <row r="47" spans="1:6" s="8" customFormat="1" ht="15.75" x14ac:dyDescent="0.2">
      <c r="A47" s="230"/>
      <c r="B47" s="231"/>
      <c r="C47" s="161" t="s">
        <v>181</v>
      </c>
      <c r="D47" s="36">
        <v>0</v>
      </c>
      <c r="E47" s="36">
        <v>0</v>
      </c>
      <c r="F47" s="25">
        <f>IF(E47=0,0,$E47/$D47)</f>
        <v>0</v>
      </c>
    </row>
    <row r="48" spans="1:6" s="8" customFormat="1" ht="31.5" x14ac:dyDescent="0.2">
      <c r="A48" s="230"/>
      <c r="B48" s="231"/>
      <c r="C48" s="161" t="s">
        <v>182</v>
      </c>
      <c r="D48" s="36">
        <v>0</v>
      </c>
      <c r="E48" s="36">
        <v>0</v>
      </c>
      <c r="F48" s="25">
        <f>IF(E48=0,0,$E48/$D48)</f>
        <v>0</v>
      </c>
    </row>
    <row r="49" spans="1:6" s="8" customFormat="1" ht="126" x14ac:dyDescent="0.2">
      <c r="A49" s="230"/>
      <c r="B49" s="231"/>
      <c r="C49" s="161" t="s">
        <v>183</v>
      </c>
      <c r="D49" s="36">
        <v>0</v>
      </c>
      <c r="E49" s="36">
        <v>0</v>
      </c>
      <c r="F49" s="25">
        <f>IF(E49=0,0,$E49/$D49)</f>
        <v>0</v>
      </c>
    </row>
    <row r="50" spans="1:6" s="8" customFormat="1" ht="31.5" x14ac:dyDescent="0.2">
      <c r="A50" s="230"/>
      <c r="B50" s="231"/>
      <c r="C50" s="161" t="s">
        <v>184</v>
      </c>
      <c r="D50" s="36">
        <v>0</v>
      </c>
      <c r="E50" s="36">
        <v>0</v>
      </c>
      <c r="F50" s="25">
        <f>IF(E50=0,0,$E50/$D50)</f>
        <v>0</v>
      </c>
    </row>
    <row r="51" spans="1:6" s="8" customFormat="1" ht="15.75" x14ac:dyDescent="0.2">
      <c r="A51" s="232"/>
      <c r="B51" s="233"/>
      <c r="C51" s="161" t="s">
        <v>185</v>
      </c>
      <c r="D51" s="36">
        <v>0</v>
      </c>
      <c r="E51" s="36">
        <v>0</v>
      </c>
      <c r="F51" s="25">
        <f>IF(E51=0,0,$E51/$D51)</f>
        <v>0</v>
      </c>
    </row>
    <row r="52" spans="1:6" s="8" customFormat="1" ht="15.75" x14ac:dyDescent="0.25">
      <c r="A52" s="691">
        <v>700</v>
      </c>
      <c r="B52" s="227"/>
      <c r="C52" s="27" t="s">
        <v>38</v>
      </c>
      <c r="D52" s="28">
        <f>D53</f>
        <v>108038</v>
      </c>
      <c r="E52" s="28">
        <f>E53</f>
        <v>106865.17</v>
      </c>
      <c r="F52" s="29">
        <f t="shared" ref="F52:F61" si="4">IF(E52=0,0,$E52/$D52)</f>
        <v>0.98914428256724485</v>
      </c>
    </row>
    <row r="53" spans="1:6" s="8" customFormat="1" ht="31.5" x14ac:dyDescent="0.2">
      <c r="A53" s="764"/>
      <c r="B53" s="683">
        <v>70005</v>
      </c>
      <c r="C53" s="30" t="s">
        <v>40</v>
      </c>
      <c r="D53" s="31">
        <f>D54+D65+D66+D67+D68+D69</f>
        <v>108038</v>
      </c>
      <c r="E53" s="31">
        <f>E54+E65+E66+E67+E68+E69</f>
        <v>106865.17</v>
      </c>
      <c r="F53" s="32">
        <f t="shared" si="4"/>
        <v>0.98914428256724485</v>
      </c>
    </row>
    <row r="54" spans="1:6" s="8" customFormat="1" ht="31.5" x14ac:dyDescent="0.2">
      <c r="A54" s="764"/>
      <c r="B54" s="765"/>
      <c r="C54" s="35" t="s">
        <v>189</v>
      </c>
      <c r="D54" s="36">
        <f>D55+D59</f>
        <v>108038</v>
      </c>
      <c r="E54" s="36">
        <f>E55+E59</f>
        <v>106865.17</v>
      </c>
      <c r="F54" s="25">
        <f t="shared" si="4"/>
        <v>0.98914428256724485</v>
      </c>
    </row>
    <row r="55" spans="1:6" s="8" customFormat="1" ht="31.5" x14ac:dyDescent="0.2">
      <c r="A55" s="764"/>
      <c r="B55" s="765"/>
      <c r="C55" s="35" t="s">
        <v>179</v>
      </c>
      <c r="D55" s="36">
        <f>SUM(D56:D58)</f>
        <v>54157</v>
      </c>
      <c r="E55" s="36">
        <f>SUM(E56:E58)</f>
        <v>54157</v>
      </c>
      <c r="F55" s="25">
        <f t="shared" si="4"/>
        <v>1</v>
      </c>
    </row>
    <row r="56" spans="1:6" s="8" customFormat="1" ht="31.5" x14ac:dyDescent="0.2">
      <c r="A56" s="764"/>
      <c r="B56" s="765"/>
      <c r="C56" s="33" t="s">
        <v>192</v>
      </c>
      <c r="D56" s="36">
        <v>45267</v>
      </c>
      <c r="E56" s="36">
        <v>45267</v>
      </c>
      <c r="F56" s="25">
        <f t="shared" si="4"/>
        <v>1</v>
      </c>
    </row>
    <row r="57" spans="1:6" s="8" customFormat="1" ht="31.5" x14ac:dyDescent="0.2">
      <c r="A57" s="764"/>
      <c r="B57" s="765"/>
      <c r="C57" s="33" t="s">
        <v>194</v>
      </c>
      <c r="D57" s="36">
        <v>7781</v>
      </c>
      <c r="E57" s="36">
        <v>7781</v>
      </c>
      <c r="F57" s="25">
        <f t="shared" si="4"/>
        <v>1</v>
      </c>
    </row>
    <row r="58" spans="1:6" s="8" customFormat="1" ht="15.75" customHeight="1" x14ac:dyDescent="0.2">
      <c r="A58" s="764"/>
      <c r="B58" s="765"/>
      <c r="C58" s="33" t="s">
        <v>195</v>
      </c>
      <c r="D58" s="36">
        <v>1109</v>
      </c>
      <c r="E58" s="36">
        <v>1109</v>
      </c>
      <c r="F58" s="25">
        <f t="shared" si="4"/>
        <v>1</v>
      </c>
    </row>
    <row r="59" spans="1:6" s="8" customFormat="1" ht="31.5" x14ac:dyDescent="0.2">
      <c r="A59" s="764"/>
      <c r="B59" s="765"/>
      <c r="C59" s="35" t="s">
        <v>180</v>
      </c>
      <c r="D59" s="36">
        <f>SUM(D60:D64)</f>
        <v>53881</v>
      </c>
      <c r="E59" s="36">
        <f>SUM(E60:E64)</f>
        <v>52708.17</v>
      </c>
      <c r="F59" s="25">
        <f t="shared" si="4"/>
        <v>0.97823295781444286</v>
      </c>
    </row>
    <row r="60" spans="1:6" s="8" customFormat="1" ht="15.75" x14ac:dyDescent="0.2">
      <c r="A60" s="764"/>
      <c r="B60" s="765"/>
      <c r="C60" s="33" t="s">
        <v>200</v>
      </c>
      <c r="D60" s="36">
        <v>5170</v>
      </c>
      <c r="E60" s="36">
        <v>4656.96</v>
      </c>
      <c r="F60" s="25">
        <f>IF(E60=0,0,$E60/$D60)</f>
        <v>0.90076595744680854</v>
      </c>
    </row>
    <row r="61" spans="1:6" s="8" customFormat="1" ht="47.25" x14ac:dyDescent="0.2">
      <c r="A61" s="764"/>
      <c r="B61" s="765"/>
      <c r="C61" s="33" t="s">
        <v>211</v>
      </c>
      <c r="D61" s="36">
        <v>47598</v>
      </c>
      <c r="E61" s="36">
        <v>47260</v>
      </c>
      <c r="F61" s="25">
        <f t="shared" si="4"/>
        <v>0.99289886129669314</v>
      </c>
    </row>
    <row r="62" spans="1:6" s="8" customFormat="1" ht="31.5" x14ac:dyDescent="0.2">
      <c r="A62" s="764"/>
      <c r="B62" s="765"/>
      <c r="C62" s="33" t="s">
        <v>212</v>
      </c>
      <c r="D62" s="36">
        <v>310</v>
      </c>
      <c r="E62" s="36">
        <v>310</v>
      </c>
      <c r="F62" s="25">
        <f>IF(E62=0,0,$E62/$D62)</f>
        <v>1</v>
      </c>
    </row>
    <row r="63" spans="1:6" s="8" customFormat="1" ht="47.25" x14ac:dyDescent="0.2">
      <c r="A63" s="764"/>
      <c r="B63" s="765"/>
      <c r="C63" s="33" t="s">
        <v>213</v>
      </c>
      <c r="D63" s="36">
        <v>3</v>
      </c>
      <c r="E63" s="36">
        <v>3</v>
      </c>
      <c r="F63" s="25">
        <f t="shared" ref="F63:F137" si="5">IF(E63=0,0,$E63/$D63)</f>
        <v>1</v>
      </c>
    </row>
    <row r="64" spans="1:6" s="8" customFormat="1" ht="31.5" x14ac:dyDescent="0.2">
      <c r="A64" s="764"/>
      <c r="B64" s="765"/>
      <c r="C64" s="33" t="s">
        <v>216</v>
      </c>
      <c r="D64" s="36">
        <v>800</v>
      </c>
      <c r="E64" s="36">
        <v>478.21</v>
      </c>
      <c r="F64" s="25">
        <f t="shared" si="5"/>
        <v>0.59776249999999997</v>
      </c>
    </row>
    <row r="65" spans="1:6" s="8" customFormat="1" ht="15.75" x14ac:dyDescent="0.2">
      <c r="A65" s="764"/>
      <c r="B65" s="765"/>
      <c r="C65" s="35" t="s">
        <v>181</v>
      </c>
      <c r="D65" s="36">
        <v>0</v>
      </c>
      <c r="E65" s="36">
        <v>0</v>
      </c>
      <c r="F65" s="25">
        <f t="shared" si="5"/>
        <v>0</v>
      </c>
    </row>
    <row r="66" spans="1:6" s="8" customFormat="1" ht="31.5" x14ac:dyDescent="0.2">
      <c r="A66" s="764"/>
      <c r="B66" s="765"/>
      <c r="C66" s="35" t="s">
        <v>182</v>
      </c>
      <c r="D66" s="36">
        <v>0</v>
      </c>
      <c r="E66" s="36">
        <v>0</v>
      </c>
      <c r="F66" s="25">
        <f t="shared" si="5"/>
        <v>0</v>
      </c>
    </row>
    <row r="67" spans="1:6" s="8" customFormat="1" ht="126" x14ac:dyDescent="0.2">
      <c r="A67" s="764"/>
      <c r="B67" s="765"/>
      <c r="C67" s="35" t="s">
        <v>183</v>
      </c>
      <c r="D67" s="36">
        <v>0</v>
      </c>
      <c r="E67" s="36">
        <v>0</v>
      </c>
      <c r="F67" s="25">
        <f t="shared" si="5"/>
        <v>0</v>
      </c>
    </row>
    <row r="68" spans="1:6" s="8" customFormat="1" ht="31.5" x14ac:dyDescent="0.2">
      <c r="A68" s="764"/>
      <c r="B68" s="765"/>
      <c r="C68" s="35" t="s">
        <v>184</v>
      </c>
      <c r="D68" s="36">
        <v>0</v>
      </c>
      <c r="E68" s="36">
        <v>0</v>
      </c>
      <c r="F68" s="25">
        <f t="shared" si="5"/>
        <v>0</v>
      </c>
    </row>
    <row r="69" spans="1:6" s="8" customFormat="1" ht="15.75" x14ac:dyDescent="0.2">
      <c r="A69" s="691"/>
      <c r="B69" s="686"/>
      <c r="C69" s="35" t="s">
        <v>185</v>
      </c>
      <c r="D69" s="36">
        <v>0</v>
      </c>
      <c r="E69" s="36">
        <v>0</v>
      </c>
      <c r="F69" s="25">
        <f t="shared" si="5"/>
        <v>0</v>
      </c>
    </row>
    <row r="70" spans="1:6" s="8" customFormat="1" ht="15.75" x14ac:dyDescent="0.25">
      <c r="A70" s="697">
        <v>710</v>
      </c>
      <c r="B70" s="138"/>
      <c r="C70" s="27" t="s">
        <v>49</v>
      </c>
      <c r="D70" s="28">
        <f>D71+D84+D109</f>
        <v>874419.99</v>
      </c>
      <c r="E70" s="28">
        <f>E71+E84+E109</f>
        <v>874418.01</v>
      </c>
      <c r="F70" s="29">
        <f t="shared" si="5"/>
        <v>0.99999773564188532</v>
      </c>
    </row>
    <row r="71" spans="1:6" s="8" customFormat="1" ht="31.5" x14ac:dyDescent="0.2">
      <c r="A71" s="698"/>
      <c r="B71" s="714">
        <v>71012</v>
      </c>
      <c r="C71" s="30" t="s">
        <v>433</v>
      </c>
      <c r="D71" s="31">
        <f>D72+D79+D80+D81+D82+D83</f>
        <v>429019.99</v>
      </c>
      <c r="E71" s="31">
        <f>E72+E79+E80+E81+E82+E83</f>
        <v>429019.99</v>
      </c>
      <c r="F71" s="32">
        <f t="shared" si="5"/>
        <v>1</v>
      </c>
    </row>
    <row r="72" spans="1:6" s="8" customFormat="1" ht="31.5" x14ac:dyDescent="0.2">
      <c r="A72" s="698"/>
      <c r="B72" s="715"/>
      <c r="C72" s="33" t="s">
        <v>189</v>
      </c>
      <c r="D72" s="24">
        <f>D73+D77</f>
        <v>429019.99</v>
      </c>
      <c r="E72" s="24">
        <f>E73+E77</f>
        <v>429019.99</v>
      </c>
      <c r="F72" s="34">
        <f t="shared" si="5"/>
        <v>1</v>
      </c>
    </row>
    <row r="73" spans="1:6" s="8" customFormat="1" ht="31.5" x14ac:dyDescent="0.2">
      <c r="A73" s="698"/>
      <c r="B73" s="715"/>
      <c r="C73" s="33" t="s">
        <v>179</v>
      </c>
      <c r="D73" s="24">
        <f>SUM(D74:D76)</f>
        <v>225208</v>
      </c>
      <c r="E73" s="24">
        <f>SUM(E74:E76)</f>
        <v>225208</v>
      </c>
      <c r="F73" s="34">
        <f t="shared" si="5"/>
        <v>1</v>
      </c>
    </row>
    <row r="74" spans="1:6" s="8" customFormat="1" ht="31.5" x14ac:dyDescent="0.2">
      <c r="A74" s="698"/>
      <c r="B74" s="715"/>
      <c r="C74" s="33" t="s">
        <v>192</v>
      </c>
      <c r="D74" s="36">
        <v>188238</v>
      </c>
      <c r="E74" s="36">
        <v>188238</v>
      </c>
      <c r="F74" s="25">
        <f t="shared" si="5"/>
        <v>1</v>
      </c>
    </row>
    <row r="75" spans="1:6" s="8" customFormat="1" ht="31.5" x14ac:dyDescent="0.2">
      <c r="A75" s="698"/>
      <c r="B75" s="715"/>
      <c r="C75" s="33" t="s">
        <v>194</v>
      </c>
      <c r="D75" s="36">
        <v>32358</v>
      </c>
      <c r="E75" s="36">
        <v>32358</v>
      </c>
      <c r="F75" s="25">
        <f t="shared" si="5"/>
        <v>1</v>
      </c>
    </row>
    <row r="76" spans="1:6" s="8" customFormat="1" ht="15.75" customHeight="1" x14ac:dyDescent="0.2">
      <c r="A76" s="698"/>
      <c r="B76" s="715"/>
      <c r="C76" s="33" t="s">
        <v>195</v>
      </c>
      <c r="D76" s="36">
        <v>4612</v>
      </c>
      <c r="E76" s="36">
        <v>4612</v>
      </c>
      <c r="F76" s="25">
        <f t="shared" si="5"/>
        <v>1</v>
      </c>
    </row>
    <row r="77" spans="1:6" s="8" customFormat="1" ht="31.5" x14ac:dyDescent="0.2">
      <c r="A77" s="698"/>
      <c r="B77" s="715"/>
      <c r="C77" s="33" t="s">
        <v>180</v>
      </c>
      <c r="D77" s="24">
        <f>SUM(D78)</f>
        <v>203811.99</v>
      </c>
      <c r="E77" s="24">
        <f>E78</f>
        <v>203811.99</v>
      </c>
      <c r="F77" s="34">
        <f t="shared" si="5"/>
        <v>1</v>
      </c>
    </row>
    <row r="78" spans="1:6" s="8" customFormat="1" ht="15.75" x14ac:dyDescent="0.2">
      <c r="A78" s="698"/>
      <c r="B78" s="715"/>
      <c r="C78" s="33" t="s">
        <v>200</v>
      </c>
      <c r="D78" s="36">
        <v>203811.99</v>
      </c>
      <c r="E78" s="36">
        <v>203811.99</v>
      </c>
      <c r="F78" s="25">
        <f>IF(E78=0,0,$E78/$D78)</f>
        <v>1</v>
      </c>
    </row>
    <row r="79" spans="1:6" s="8" customFormat="1" ht="15.75" x14ac:dyDescent="0.2">
      <c r="A79" s="698"/>
      <c r="B79" s="715"/>
      <c r="C79" s="33" t="s">
        <v>181</v>
      </c>
      <c r="D79" s="24">
        <v>0</v>
      </c>
      <c r="E79" s="24">
        <v>0</v>
      </c>
      <c r="F79" s="34">
        <f t="shared" si="5"/>
        <v>0</v>
      </c>
    </row>
    <row r="80" spans="1:6" s="8" customFormat="1" ht="31.5" x14ac:dyDescent="0.2">
      <c r="A80" s="698"/>
      <c r="B80" s="715"/>
      <c r="C80" s="33" t="s">
        <v>182</v>
      </c>
      <c r="D80" s="24">
        <v>0</v>
      </c>
      <c r="E80" s="24">
        <v>0</v>
      </c>
      <c r="F80" s="34">
        <f t="shared" si="5"/>
        <v>0</v>
      </c>
    </row>
    <row r="81" spans="1:6" s="8" customFormat="1" ht="126" x14ac:dyDescent="0.2">
      <c r="A81" s="698"/>
      <c r="B81" s="715"/>
      <c r="C81" s="33" t="s">
        <v>183</v>
      </c>
      <c r="D81" s="24">
        <v>0</v>
      </c>
      <c r="E81" s="24">
        <v>0</v>
      </c>
      <c r="F81" s="34">
        <f t="shared" si="5"/>
        <v>0</v>
      </c>
    </row>
    <row r="82" spans="1:6" s="8" customFormat="1" ht="31.5" x14ac:dyDescent="0.2">
      <c r="A82" s="698"/>
      <c r="B82" s="715"/>
      <c r="C82" s="33" t="s">
        <v>184</v>
      </c>
      <c r="D82" s="24">
        <v>0</v>
      </c>
      <c r="E82" s="24">
        <v>0</v>
      </c>
      <c r="F82" s="34">
        <f t="shared" si="5"/>
        <v>0</v>
      </c>
    </row>
    <row r="83" spans="1:6" s="8" customFormat="1" ht="15.75" x14ac:dyDescent="0.2">
      <c r="A83" s="698"/>
      <c r="B83" s="766"/>
      <c r="C83" s="33" t="s">
        <v>185</v>
      </c>
      <c r="D83" s="24">
        <v>0</v>
      </c>
      <c r="E83" s="24">
        <v>0</v>
      </c>
      <c r="F83" s="34">
        <f t="shared" si="5"/>
        <v>0</v>
      </c>
    </row>
    <row r="84" spans="1:6" s="8" customFormat="1" ht="15.75" x14ac:dyDescent="0.2">
      <c r="A84" s="698"/>
      <c r="B84" s="714">
        <v>71015</v>
      </c>
      <c r="C84" s="30" t="s">
        <v>52</v>
      </c>
      <c r="D84" s="31">
        <f>D85+D103+D104+D106+D107+D108</f>
        <v>433800</v>
      </c>
      <c r="E84" s="31">
        <f>E85+E103+E104+E106+E107+E108</f>
        <v>433798.01999999996</v>
      </c>
      <c r="F84" s="32">
        <f t="shared" si="5"/>
        <v>0.99999543568464722</v>
      </c>
    </row>
    <row r="85" spans="1:6" s="8" customFormat="1" ht="31.5" x14ac:dyDescent="0.2">
      <c r="A85" s="698"/>
      <c r="B85" s="715"/>
      <c r="C85" s="33" t="s">
        <v>189</v>
      </c>
      <c r="D85" s="24">
        <f>D86+D92</f>
        <v>429470</v>
      </c>
      <c r="E85" s="24">
        <f>E86+E92</f>
        <v>429468.01999999996</v>
      </c>
      <c r="F85" s="34">
        <f t="shared" si="5"/>
        <v>0.99999538966633283</v>
      </c>
    </row>
    <row r="86" spans="1:6" s="8" customFormat="1" ht="31.5" x14ac:dyDescent="0.2">
      <c r="A86" s="698"/>
      <c r="B86" s="715"/>
      <c r="C86" s="33" t="s">
        <v>179</v>
      </c>
      <c r="D86" s="24">
        <f>SUM(D87:D91)</f>
        <v>373235</v>
      </c>
      <c r="E86" s="24">
        <f>SUM(E87:E91)</f>
        <v>373234.97</v>
      </c>
      <c r="F86" s="34">
        <f t="shared" si="5"/>
        <v>0.999999919621686</v>
      </c>
    </row>
    <row r="87" spans="1:6" s="8" customFormat="1" ht="31.5" x14ac:dyDescent="0.2">
      <c r="A87" s="698"/>
      <c r="B87" s="715"/>
      <c r="C87" s="33" t="s">
        <v>192</v>
      </c>
      <c r="D87" s="24">
        <v>78000</v>
      </c>
      <c r="E87" s="24">
        <v>78000</v>
      </c>
      <c r="F87" s="34">
        <f t="shared" si="5"/>
        <v>1</v>
      </c>
    </row>
    <row r="88" spans="1:6" s="8" customFormat="1" ht="47.25" x14ac:dyDescent="0.2">
      <c r="A88" s="698"/>
      <c r="B88" s="715"/>
      <c r="C88" s="33" t="s">
        <v>224</v>
      </c>
      <c r="D88" s="24">
        <v>208817</v>
      </c>
      <c r="E88" s="24">
        <v>208817</v>
      </c>
      <c r="F88" s="34">
        <f t="shared" si="5"/>
        <v>1</v>
      </c>
    </row>
    <row r="89" spans="1:6" s="8" customFormat="1" ht="31.5" x14ac:dyDescent="0.2">
      <c r="A89" s="698"/>
      <c r="B89" s="715"/>
      <c r="C89" s="33" t="s">
        <v>193</v>
      </c>
      <c r="D89" s="24">
        <v>20350</v>
      </c>
      <c r="E89" s="24">
        <v>20349.97</v>
      </c>
      <c r="F89" s="34">
        <f t="shared" si="5"/>
        <v>0.99999852579852588</v>
      </c>
    </row>
    <row r="90" spans="1:6" s="8" customFormat="1" ht="31.5" x14ac:dyDescent="0.2">
      <c r="A90" s="698"/>
      <c r="B90" s="715"/>
      <c r="C90" s="33" t="s">
        <v>194</v>
      </c>
      <c r="D90" s="24">
        <v>57776</v>
      </c>
      <c r="E90" s="24">
        <v>57776</v>
      </c>
      <c r="F90" s="34">
        <f t="shared" si="5"/>
        <v>1</v>
      </c>
    </row>
    <row r="91" spans="1:6" s="8" customFormat="1" ht="31.5" x14ac:dyDescent="0.2">
      <c r="A91" s="698"/>
      <c r="B91" s="715"/>
      <c r="C91" s="33" t="s">
        <v>195</v>
      </c>
      <c r="D91" s="24">
        <v>8292</v>
      </c>
      <c r="E91" s="24">
        <v>8292</v>
      </c>
      <c r="F91" s="34">
        <f t="shared" si="5"/>
        <v>1</v>
      </c>
    </row>
    <row r="92" spans="1:6" s="8" customFormat="1" ht="31.5" x14ac:dyDescent="0.2">
      <c r="A92" s="698"/>
      <c r="B92" s="715"/>
      <c r="C92" s="33" t="s">
        <v>180</v>
      </c>
      <c r="D92" s="24">
        <f>SUM(D93:D102)</f>
        <v>56235</v>
      </c>
      <c r="E92" s="24">
        <f>SUM(E93:E102)</f>
        <v>56233.05</v>
      </c>
      <c r="F92" s="34">
        <f t="shared" si="5"/>
        <v>0.99996532408642314</v>
      </c>
    </row>
    <row r="93" spans="1:6" s="8" customFormat="1" ht="31.5" x14ac:dyDescent="0.2">
      <c r="A93" s="698"/>
      <c r="B93" s="715"/>
      <c r="C93" s="33" t="s">
        <v>197</v>
      </c>
      <c r="D93" s="24">
        <v>16537</v>
      </c>
      <c r="E93" s="24">
        <v>16537</v>
      </c>
      <c r="F93" s="34">
        <f t="shared" si="5"/>
        <v>1</v>
      </c>
    </row>
    <row r="94" spans="1:6" s="8" customFormat="1" ht="15.75" x14ac:dyDescent="0.2">
      <c r="A94" s="698"/>
      <c r="B94" s="715"/>
      <c r="C94" s="33" t="s">
        <v>210</v>
      </c>
      <c r="D94" s="24">
        <v>5521</v>
      </c>
      <c r="E94" s="24">
        <v>5520.68</v>
      </c>
      <c r="F94" s="34">
        <f t="shared" si="5"/>
        <v>0.99994203948560045</v>
      </c>
    </row>
    <row r="95" spans="1:6" s="8" customFormat="1" ht="15.75" x14ac:dyDescent="0.2">
      <c r="A95" s="698"/>
      <c r="B95" s="715"/>
      <c r="C95" s="33" t="s">
        <v>200</v>
      </c>
      <c r="D95" s="24">
        <v>19368</v>
      </c>
      <c r="E95" s="24">
        <v>19367.48</v>
      </c>
      <c r="F95" s="34">
        <f t="shared" si="5"/>
        <v>0.99997315159025191</v>
      </c>
    </row>
    <row r="96" spans="1:6" s="8" customFormat="1" ht="31.5" x14ac:dyDescent="0.2">
      <c r="A96" s="698"/>
      <c r="B96" s="715"/>
      <c r="C96" s="33" t="s">
        <v>381</v>
      </c>
      <c r="D96" s="24">
        <v>4249</v>
      </c>
      <c r="E96" s="24">
        <v>4248.21</v>
      </c>
      <c r="F96" s="34">
        <f t="shared" si="5"/>
        <v>0.99981407389974108</v>
      </c>
    </row>
    <row r="97" spans="1:6" s="8" customFormat="1" ht="31.5" x14ac:dyDescent="0.2">
      <c r="A97" s="698"/>
      <c r="B97" s="715"/>
      <c r="C97" s="33" t="s">
        <v>202</v>
      </c>
      <c r="D97" s="24">
        <v>60</v>
      </c>
      <c r="E97" s="24">
        <v>60</v>
      </c>
      <c r="F97" s="34">
        <f t="shared" si="5"/>
        <v>1</v>
      </c>
    </row>
    <row r="98" spans="1:6" s="8" customFormat="1" ht="15.75" x14ac:dyDescent="0.2">
      <c r="A98" s="698"/>
      <c r="B98" s="715"/>
      <c r="C98" s="33" t="s">
        <v>203</v>
      </c>
      <c r="D98" s="24">
        <v>2252</v>
      </c>
      <c r="E98" s="24">
        <v>2252</v>
      </c>
      <c r="F98" s="34">
        <f t="shared" si="5"/>
        <v>1</v>
      </c>
    </row>
    <row r="99" spans="1:6" s="8" customFormat="1" ht="31.5" x14ac:dyDescent="0.2">
      <c r="A99" s="698"/>
      <c r="B99" s="715"/>
      <c r="C99" s="33" t="s">
        <v>204</v>
      </c>
      <c r="D99" s="24">
        <v>7082</v>
      </c>
      <c r="E99" s="24">
        <v>7082</v>
      </c>
      <c r="F99" s="34">
        <f t="shared" si="5"/>
        <v>1</v>
      </c>
    </row>
    <row r="100" spans="1:6" s="8" customFormat="1" ht="47.25" x14ac:dyDescent="0.2">
      <c r="A100" s="698"/>
      <c r="B100" s="715"/>
      <c r="C100" s="33" t="s">
        <v>230</v>
      </c>
      <c r="D100" s="24">
        <v>416</v>
      </c>
      <c r="E100" s="24">
        <v>415.68</v>
      </c>
      <c r="F100" s="34">
        <f t="shared" si="5"/>
        <v>0.99923076923076926</v>
      </c>
    </row>
    <row r="101" spans="1:6" s="8" customFormat="1" ht="31.5" x14ac:dyDescent="0.2">
      <c r="A101" s="698"/>
      <c r="B101" s="715"/>
      <c r="C101" s="33" t="s">
        <v>225</v>
      </c>
      <c r="D101" s="24">
        <v>375</v>
      </c>
      <c r="E101" s="24">
        <v>375</v>
      </c>
      <c r="F101" s="34">
        <f t="shared" si="5"/>
        <v>1</v>
      </c>
    </row>
    <row r="102" spans="1:6" s="8" customFormat="1" ht="47.25" x14ac:dyDescent="0.2">
      <c r="A102" s="698"/>
      <c r="B102" s="715"/>
      <c r="C102" s="33" t="s">
        <v>206</v>
      </c>
      <c r="D102" s="24">
        <v>375</v>
      </c>
      <c r="E102" s="24">
        <v>375</v>
      </c>
      <c r="F102" s="34">
        <f t="shared" si="5"/>
        <v>1</v>
      </c>
    </row>
    <row r="103" spans="1:6" s="8" customFormat="1" ht="15.75" x14ac:dyDescent="0.2">
      <c r="A103" s="698"/>
      <c r="B103" s="715"/>
      <c r="C103" s="33" t="s">
        <v>181</v>
      </c>
      <c r="D103" s="24">
        <v>0</v>
      </c>
      <c r="E103" s="24">
        <v>0</v>
      </c>
      <c r="F103" s="34">
        <f t="shared" si="5"/>
        <v>0</v>
      </c>
    </row>
    <row r="104" spans="1:6" s="8" customFormat="1" ht="31.5" x14ac:dyDescent="0.2">
      <c r="A104" s="698"/>
      <c r="B104" s="715"/>
      <c r="C104" s="33" t="s">
        <v>182</v>
      </c>
      <c r="D104" s="24">
        <f>D105</f>
        <v>4330</v>
      </c>
      <c r="E104" s="24">
        <f>E105</f>
        <v>4330</v>
      </c>
      <c r="F104" s="34">
        <f t="shared" si="5"/>
        <v>1</v>
      </c>
    </row>
    <row r="105" spans="1:6" s="8" customFormat="1" ht="31.5" x14ac:dyDescent="0.2">
      <c r="A105" s="698"/>
      <c r="B105" s="715"/>
      <c r="C105" s="33" t="s">
        <v>207</v>
      </c>
      <c r="D105" s="24">
        <v>4330</v>
      </c>
      <c r="E105" s="24">
        <v>4330</v>
      </c>
      <c r="F105" s="34">
        <f t="shared" si="5"/>
        <v>1</v>
      </c>
    </row>
    <row r="106" spans="1:6" s="8" customFormat="1" ht="126" x14ac:dyDescent="0.2">
      <c r="A106" s="698"/>
      <c r="B106" s="715"/>
      <c r="C106" s="33" t="s">
        <v>183</v>
      </c>
      <c r="D106" s="24">
        <v>0</v>
      </c>
      <c r="E106" s="24">
        <v>0</v>
      </c>
      <c r="F106" s="34">
        <f t="shared" si="5"/>
        <v>0</v>
      </c>
    </row>
    <row r="107" spans="1:6" s="8" customFormat="1" ht="31.5" x14ac:dyDescent="0.2">
      <c r="A107" s="698"/>
      <c r="B107" s="715"/>
      <c r="C107" s="33" t="s">
        <v>184</v>
      </c>
      <c r="D107" s="24">
        <v>0</v>
      </c>
      <c r="E107" s="24">
        <v>0</v>
      </c>
      <c r="F107" s="34">
        <f t="shared" si="5"/>
        <v>0</v>
      </c>
    </row>
    <row r="108" spans="1:6" s="8" customFormat="1" ht="15.75" x14ac:dyDescent="0.2">
      <c r="A108" s="698"/>
      <c r="B108" s="766"/>
      <c r="C108" s="33" t="s">
        <v>185</v>
      </c>
      <c r="D108" s="24">
        <v>0</v>
      </c>
      <c r="E108" s="24">
        <v>0</v>
      </c>
      <c r="F108" s="34">
        <f t="shared" si="5"/>
        <v>0</v>
      </c>
    </row>
    <row r="109" spans="1:6" s="8" customFormat="1" ht="15.75" x14ac:dyDescent="0.2">
      <c r="A109" s="231"/>
      <c r="B109" s="513" t="s">
        <v>532</v>
      </c>
      <c r="C109" s="30" t="s">
        <v>57</v>
      </c>
      <c r="D109" s="31">
        <f>D110+D116+D117+D118+D119+D120</f>
        <v>11600</v>
      </c>
      <c r="E109" s="31">
        <f>E110+E116+E117+E118+E119+E120</f>
        <v>11600</v>
      </c>
      <c r="F109" s="32">
        <f t="shared" si="5"/>
        <v>1</v>
      </c>
    </row>
    <row r="110" spans="1:6" s="8" customFormat="1" ht="31.5" x14ac:dyDescent="0.2">
      <c r="A110" s="230"/>
      <c r="B110" s="234"/>
      <c r="C110" s="161" t="s">
        <v>189</v>
      </c>
      <c r="D110" s="36">
        <f>D111+D115</f>
        <v>11600</v>
      </c>
      <c r="E110" s="36">
        <f>E111+E115</f>
        <v>11600</v>
      </c>
      <c r="F110" s="25">
        <f t="shared" si="5"/>
        <v>1</v>
      </c>
    </row>
    <row r="111" spans="1:6" s="8" customFormat="1" ht="31.5" x14ac:dyDescent="0.2">
      <c r="A111" s="230"/>
      <c r="B111" s="231"/>
      <c r="C111" s="161" t="s">
        <v>179</v>
      </c>
      <c r="D111" s="36">
        <f>SUM(D112:D114)</f>
        <v>11600</v>
      </c>
      <c r="E111" s="36">
        <f>SUM(E112:E114)</f>
        <v>11600</v>
      </c>
      <c r="F111" s="25">
        <f t="shared" si="5"/>
        <v>1</v>
      </c>
    </row>
    <row r="112" spans="1:6" s="8" customFormat="1" ht="31.5" x14ac:dyDescent="0.2">
      <c r="A112" s="230"/>
      <c r="B112" s="231"/>
      <c r="C112" s="153" t="s">
        <v>192</v>
      </c>
      <c r="D112" s="36">
        <v>9696</v>
      </c>
      <c r="E112" s="36">
        <v>9696</v>
      </c>
      <c r="F112" s="25">
        <f t="shared" si="5"/>
        <v>1</v>
      </c>
    </row>
    <row r="113" spans="1:6" s="8" customFormat="1" ht="31.5" x14ac:dyDescent="0.2">
      <c r="A113" s="230"/>
      <c r="B113" s="231"/>
      <c r="C113" s="153" t="s">
        <v>194</v>
      </c>
      <c r="D113" s="36">
        <v>1667</v>
      </c>
      <c r="E113" s="36">
        <v>1667</v>
      </c>
      <c r="F113" s="25">
        <f t="shared" si="5"/>
        <v>1</v>
      </c>
    </row>
    <row r="114" spans="1:6" s="8" customFormat="1" ht="15.75" customHeight="1" x14ac:dyDescent="0.2">
      <c r="A114" s="230"/>
      <c r="B114" s="231"/>
      <c r="C114" s="153" t="s">
        <v>195</v>
      </c>
      <c r="D114" s="36">
        <v>237</v>
      </c>
      <c r="E114" s="36">
        <v>237</v>
      </c>
      <c r="F114" s="25">
        <f t="shared" si="5"/>
        <v>1</v>
      </c>
    </row>
    <row r="115" spans="1:6" s="8" customFormat="1" ht="31.5" x14ac:dyDescent="0.2">
      <c r="A115" s="230"/>
      <c r="B115" s="231"/>
      <c r="C115" s="161" t="s">
        <v>180</v>
      </c>
      <c r="D115" s="36">
        <v>0</v>
      </c>
      <c r="E115" s="36">
        <v>0</v>
      </c>
      <c r="F115" s="25">
        <f t="shared" si="5"/>
        <v>0</v>
      </c>
    </row>
    <row r="116" spans="1:6" s="8" customFormat="1" ht="15.75" x14ac:dyDescent="0.2">
      <c r="A116" s="230"/>
      <c r="B116" s="231"/>
      <c r="C116" s="161" t="s">
        <v>181</v>
      </c>
      <c r="D116" s="36">
        <v>0</v>
      </c>
      <c r="E116" s="36">
        <v>0</v>
      </c>
      <c r="F116" s="25">
        <f t="shared" si="5"/>
        <v>0</v>
      </c>
    </row>
    <row r="117" spans="1:6" s="8" customFormat="1" ht="31.5" x14ac:dyDescent="0.2">
      <c r="A117" s="230"/>
      <c r="B117" s="231"/>
      <c r="C117" s="161" t="s">
        <v>182</v>
      </c>
      <c r="D117" s="36">
        <v>0</v>
      </c>
      <c r="E117" s="36">
        <v>0</v>
      </c>
      <c r="F117" s="25">
        <f t="shared" si="5"/>
        <v>0</v>
      </c>
    </row>
    <row r="118" spans="1:6" s="8" customFormat="1" ht="126" x14ac:dyDescent="0.2">
      <c r="A118" s="230"/>
      <c r="B118" s="231"/>
      <c r="C118" s="161" t="s">
        <v>183</v>
      </c>
      <c r="D118" s="36">
        <v>0</v>
      </c>
      <c r="E118" s="36">
        <v>0</v>
      </c>
      <c r="F118" s="25">
        <f t="shared" si="5"/>
        <v>0</v>
      </c>
    </row>
    <row r="119" spans="1:6" s="8" customFormat="1" ht="31.5" x14ac:dyDescent="0.2">
      <c r="A119" s="230"/>
      <c r="B119" s="231"/>
      <c r="C119" s="161" t="s">
        <v>184</v>
      </c>
      <c r="D119" s="36">
        <v>0</v>
      </c>
      <c r="E119" s="36">
        <v>0</v>
      </c>
      <c r="F119" s="25">
        <f t="shared" si="5"/>
        <v>0</v>
      </c>
    </row>
    <row r="120" spans="1:6" s="8" customFormat="1" ht="15.75" x14ac:dyDescent="0.2">
      <c r="A120" s="232"/>
      <c r="B120" s="233"/>
      <c r="C120" s="161" t="s">
        <v>185</v>
      </c>
      <c r="D120" s="36">
        <v>0</v>
      </c>
      <c r="E120" s="36">
        <v>0</v>
      </c>
      <c r="F120" s="25">
        <f t="shared" si="5"/>
        <v>0</v>
      </c>
    </row>
    <row r="121" spans="1:6" s="8" customFormat="1" ht="15.75" x14ac:dyDescent="0.25">
      <c r="A121" s="691">
        <v>750</v>
      </c>
      <c r="B121" s="227"/>
      <c r="C121" s="27" t="s">
        <v>59</v>
      </c>
      <c r="D121" s="28">
        <f>D122+D134</f>
        <v>55657.84</v>
      </c>
      <c r="E121" s="28">
        <f>E122+E134</f>
        <v>55657.84</v>
      </c>
      <c r="F121" s="29">
        <f t="shared" si="5"/>
        <v>1</v>
      </c>
    </row>
    <row r="122" spans="1:6" s="8" customFormat="1" ht="15.75" x14ac:dyDescent="0.2">
      <c r="A122" s="764"/>
      <c r="B122" s="683">
        <v>75011</v>
      </c>
      <c r="C122" s="30" t="s">
        <v>61</v>
      </c>
      <c r="D122" s="31">
        <f>D123+D129+D130+D131+D132+D133</f>
        <v>20329</v>
      </c>
      <c r="E122" s="31">
        <f>E123+E129+E130+E131+E132+E133</f>
        <v>20329</v>
      </c>
      <c r="F122" s="32">
        <f t="shared" si="5"/>
        <v>1</v>
      </c>
    </row>
    <row r="123" spans="1:6" s="8" customFormat="1" ht="31.5" x14ac:dyDescent="0.2">
      <c r="A123" s="764"/>
      <c r="B123" s="765"/>
      <c r="C123" s="35" t="s">
        <v>189</v>
      </c>
      <c r="D123" s="36">
        <f>D124+D128</f>
        <v>20329</v>
      </c>
      <c r="E123" s="36">
        <f>E124+E128</f>
        <v>20329</v>
      </c>
      <c r="F123" s="25">
        <f t="shared" si="5"/>
        <v>1</v>
      </c>
    </row>
    <row r="124" spans="1:6" s="8" customFormat="1" ht="31.5" x14ac:dyDescent="0.2">
      <c r="A124" s="764"/>
      <c r="B124" s="765"/>
      <c r="C124" s="35" t="s">
        <v>179</v>
      </c>
      <c r="D124" s="36">
        <f>SUM(D125:D127)</f>
        <v>20329</v>
      </c>
      <c r="E124" s="36">
        <f>SUM(E125:E127)</f>
        <v>20329</v>
      </c>
      <c r="F124" s="25">
        <f t="shared" si="5"/>
        <v>1</v>
      </c>
    </row>
    <row r="125" spans="1:6" s="8" customFormat="1" ht="31.5" x14ac:dyDescent="0.2">
      <c r="A125" s="764"/>
      <c r="B125" s="765"/>
      <c r="C125" s="33" t="s">
        <v>192</v>
      </c>
      <c r="D125" s="36">
        <v>16991</v>
      </c>
      <c r="E125" s="36">
        <v>16991</v>
      </c>
      <c r="F125" s="25">
        <f t="shared" si="5"/>
        <v>1</v>
      </c>
    </row>
    <row r="126" spans="1:6" s="8" customFormat="1" ht="31.5" x14ac:dyDescent="0.2">
      <c r="A126" s="764"/>
      <c r="B126" s="765"/>
      <c r="C126" s="33" t="s">
        <v>194</v>
      </c>
      <c r="D126" s="36">
        <v>2921</v>
      </c>
      <c r="E126" s="36">
        <v>2921</v>
      </c>
      <c r="F126" s="25">
        <f t="shared" si="5"/>
        <v>1</v>
      </c>
    </row>
    <row r="127" spans="1:6" s="8" customFormat="1" ht="31.5" x14ac:dyDescent="0.2">
      <c r="A127" s="764"/>
      <c r="B127" s="765"/>
      <c r="C127" s="33" t="s">
        <v>195</v>
      </c>
      <c r="D127" s="36">
        <v>417</v>
      </c>
      <c r="E127" s="36">
        <v>417</v>
      </c>
      <c r="F127" s="25">
        <f t="shared" si="5"/>
        <v>1</v>
      </c>
    </row>
    <row r="128" spans="1:6" s="8" customFormat="1" ht="31.5" x14ac:dyDescent="0.2">
      <c r="A128" s="764"/>
      <c r="B128" s="765"/>
      <c r="C128" s="35" t="s">
        <v>180</v>
      </c>
      <c r="D128" s="36">
        <v>0</v>
      </c>
      <c r="E128" s="36">
        <v>0</v>
      </c>
      <c r="F128" s="25">
        <f t="shared" si="5"/>
        <v>0</v>
      </c>
    </row>
    <row r="129" spans="1:6" s="8" customFormat="1" ht="15.75" x14ac:dyDescent="0.2">
      <c r="A129" s="764"/>
      <c r="B129" s="765"/>
      <c r="C129" s="35" t="s">
        <v>181</v>
      </c>
      <c r="D129" s="36">
        <v>0</v>
      </c>
      <c r="E129" s="36">
        <v>0</v>
      </c>
      <c r="F129" s="25">
        <f t="shared" si="5"/>
        <v>0</v>
      </c>
    </row>
    <row r="130" spans="1:6" s="8" customFormat="1" ht="31.5" x14ac:dyDescent="0.2">
      <c r="A130" s="764"/>
      <c r="B130" s="765"/>
      <c r="C130" s="35" t="s">
        <v>182</v>
      </c>
      <c r="D130" s="36">
        <v>0</v>
      </c>
      <c r="E130" s="36">
        <v>0</v>
      </c>
      <c r="F130" s="25">
        <f t="shared" si="5"/>
        <v>0</v>
      </c>
    </row>
    <row r="131" spans="1:6" s="8" customFormat="1" ht="126" x14ac:dyDescent="0.2">
      <c r="A131" s="764"/>
      <c r="B131" s="765"/>
      <c r="C131" s="35" t="s">
        <v>183</v>
      </c>
      <c r="D131" s="36">
        <v>0</v>
      </c>
      <c r="E131" s="36">
        <v>0</v>
      </c>
      <c r="F131" s="25">
        <f t="shared" si="5"/>
        <v>0</v>
      </c>
    </row>
    <row r="132" spans="1:6" s="8" customFormat="1" ht="31.5" x14ac:dyDescent="0.2">
      <c r="A132" s="764"/>
      <c r="B132" s="765"/>
      <c r="C132" s="35" t="s">
        <v>184</v>
      </c>
      <c r="D132" s="36">
        <v>0</v>
      </c>
      <c r="E132" s="36">
        <v>0</v>
      </c>
      <c r="F132" s="25">
        <f t="shared" si="5"/>
        <v>0</v>
      </c>
    </row>
    <row r="133" spans="1:6" s="8" customFormat="1" ht="15.75" x14ac:dyDescent="0.2">
      <c r="A133" s="764"/>
      <c r="B133" s="686"/>
      <c r="C133" s="35" t="s">
        <v>185</v>
      </c>
      <c r="D133" s="36">
        <v>0</v>
      </c>
      <c r="E133" s="36">
        <v>0</v>
      </c>
      <c r="F133" s="25">
        <f t="shared" si="5"/>
        <v>0</v>
      </c>
    </row>
    <row r="134" spans="1:6" s="8" customFormat="1" ht="15.75" x14ac:dyDescent="0.2">
      <c r="A134" s="764"/>
      <c r="B134" s="683">
        <v>75045</v>
      </c>
      <c r="C134" s="30" t="s">
        <v>65</v>
      </c>
      <c r="D134" s="31">
        <f>D135+D144+D145+D146+D147+D148</f>
        <v>35328.839999999997</v>
      </c>
      <c r="E134" s="31">
        <f>E135+E144+E145+E146+E147+E148</f>
        <v>35328.839999999997</v>
      </c>
      <c r="F134" s="32">
        <f t="shared" si="5"/>
        <v>1</v>
      </c>
    </row>
    <row r="135" spans="1:6" s="8" customFormat="1" ht="31.5" x14ac:dyDescent="0.2">
      <c r="A135" s="764"/>
      <c r="B135" s="765"/>
      <c r="C135" s="33" t="s">
        <v>189</v>
      </c>
      <c r="D135" s="24">
        <f>D136+D140</f>
        <v>35328.839999999997</v>
      </c>
      <c r="E135" s="24">
        <f>E136+E140</f>
        <v>35328.839999999997</v>
      </c>
      <c r="F135" s="34">
        <f t="shared" si="5"/>
        <v>1</v>
      </c>
    </row>
    <row r="136" spans="1:6" s="8" customFormat="1" ht="31.5" x14ac:dyDescent="0.2">
      <c r="A136" s="764"/>
      <c r="B136" s="765"/>
      <c r="C136" s="33" t="s">
        <v>179</v>
      </c>
      <c r="D136" s="24">
        <f>SUM(D137:D139)</f>
        <v>20241.21</v>
      </c>
      <c r="E136" s="24">
        <f>SUM(E137:E139)</f>
        <v>20241.21</v>
      </c>
      <c r="F136" s="34">
        <f t="shared" si="5"/>
        <v>1</v>
      </c>
    </row>
    <row r="137" spans="1:6" s="8" customFormat="1" ht="31.5" x14ac:dyDescent="0.2">
      <c r="A137" s="764"/>
      <c r="B137" s="765"/>
      <c r="C137" s="33" t="s">
        <v>194</v>
      </c>
      <c r="D137" s="36">
        <v>2920.25</v>
      </c>
      <c r="E137" s="36">
        <v>2920.25</v>
      </c>
      <c r="F137" s="25">
        <f t="shared" si="5"/>
        <v>1</v>
      </c>
    </row>
    <row r="138" spans="1:6" s="8" customFormat="1" ht="31.5" x14ac:dyDescent="0.2">
      <c r="A138" s="764"/>
      <c r="B138" s="765"/>
      <c r="C138" s="33" t="s">
        <v>195</v>
      </c>
      <c r="D138" s="36">
        <v>332.96</v>
      </c>
      <c r="E138" s="36">
        <v>332.96</v>
      </c>
      <c r="F138" s="25">
        <f t="shared" ref="F138:F235" si="6">IF(E138=0,0,$E138/$D138)</f>
        <v>1</v>
      </c>
    </row>
    <row r="139" spans="1:6" s="8" customFormat="1" ht="31.5" x14ac:dyDescent="0.2">
      <c r="A139" s="764"/>
      <c r="B139" s="765"/>
      <c r="C139" s="33" t="s">
        <v>196</v>
      </c>
      <c r="D139" s="36">
        <v>16988</v>
      </c>
      <c r="E139" s="36">
        <v>16988</v>
      </c>
      <c r="F139" s="25">
        <f t="shared" si="6"/>
        <v>1</v>
      </c>
    </row>
    <row r="140" spans="1:6" s="8" customFormat="1" ht="31.5" x14ac:dyDescent="0.2">
      <c r="A140" s="764"/>
      <c r="B140" s="765"/>
      <c r="C140" s="33" t="s">
        <v>180</v>
      </c>
      <c r="D140" s="24">
        <f>SUM(D141:D143)</f>
        <v>15087.630000000001</v>
      </c>
      <c r="E140" s="24">
        <f>SUM(E141:E143)</f>
        <v>15087.630000000001</v>
      </c>
      <c r="F140" s="34">
        <f t="shared" si="6"/>
        <v>1</v>
      </c>
    </row>
    <row r="141" spans="1:6" s="8" customFormat="1" ht="31.5" x14ac:dyDescent="0.2">
      <c r="A141" s="764"/>
      <c r="B141" s="765"/>
      <c r="C141" s="33" t="s">
        <v>197</v>
      </c>
      <c r="D141" s="36">
        <v>1942.43</v>
      </c>
      <c r="E141" s="36">
        <v>1942.43</v>
      </c>
      <c r="F141" s="25">
        <f t="shared" si="6"/>
        <v>1</v>
      </c>
    </row>
    <row r="142" spans="1:6" s="8" customFormat="1" ht="15.75" x14ac:dyDescent="0.2">
      <c r="A142" s="764"/>
      <c r="B142" s="765"/>
      <c r="C142" s="33" t="s">
        <v>200</v>
      </c>
      <c r="D142" s="36">
        <v>145.19999999999999</v>
      </c>
      <c r="E142" s="36">
        <v>145.19999999999999</v>
      </c>
      <c r="F142" s="25">
        <f t="shared" si="6"/>
        <v>1</v>
      </c>
    </row>
    <row r="143" spans="1:6" s="8" customFormat="1" ht="63" x14ac:dyDescent="0.2">
      <c r="A143" s="764"/>
      <c r="B143" s="765"/>
      <c r="C143" s="33" t="s">
        <v>201</v>
      </c>
      <c r="D143" s="36">
        <v>13000</v>
      </c>
      <c r="E143" s="36">
        <v>13000</v>
      </c>
      <c r="F143" s="25">
        <f t="shared" si="6"/>
        <v>1</v>
      </c>
    </row>
    <row r="144" spans="1:6" s="8" customFormat="1" ht="15.75" x14ac:dyDescent="0.2">
      <c r="A144" s="764"/>
      <c r="B144" s="765"/>
      <c r="C144" s="33" t="s">
        <v>181</v>
      </c>
      <c r="D144" s="36">
        <v>0</v>
      </c>
      <c r="E144" s="36">
        <v>0</v>
      </c>
      <c r="F144" s="25">
        <f t="shared" si="6"/>
        <v>0</v>
      </c>
    </row>
    <row r="145" spans="1:6" s="8" customFormat="1" ht="31.5" x14ac:dyDescent="0.2">
      <c r="A145" s="764"/>
      <c r="B145" s="765"/>
      <c r="C145" s="33" t="s">
        <v>182</v>
      </c>
      <c r="D145" s="36">
        <v>0</v>
      </c>
      <c r="E145" s="36">
        <v>0</v>
      </c>
      <c r="F145" s="25">
        <f t="shared" si="6"/>
        <v>0</v>
      </c>
    </row>
    <row r="146" spans="1:6" s="8" customFormat="1" ht="126" x14ac:dyDescent="0.2">
      <c r="A146" s="764"/>
      <c r="B146" s="765"/>
      <c r="C146" s="33" t="s">
        <v>183</v>
      </c>
      <c r="D146" s="24">
        <v>0</v>
      </c>
      <c r="E146" s="24">
        <v>0</v>
      </c>
      <c r="F146" s="34">
        <f t="shared" si="6"/>
        <v>0</v>
      </c>
    </row>
    <row r="147" spans="1:6" s="8" customFormat="1" ht="31.5" x14ac:dyDescent="0.2">
      <c r="A147" s="764"/>
      <c r="B147" s="765"/>
      <c r="C147" s="33" t="s">
        <v>184</v>
      </c>
      <c r="D147" s="24">
        <v>0</v>
      </c>
      <c r="E147" s="24">
        <v>0</v>
      </c>
      <c r="F147" s="34">
        <f t="shared" si="6"/>
        <v>0</v>
      </c>
    </row>
    <row r="148" spans="1:6" s="8" customFormat="1" ht="15.75" x14ac:dyDescent="0.2">
      <c r="A148" s="691"/>
      <c r="B148" s="686"/>
      <c r="C148" s="33" t="s">
        <v>185</v>
      </c>
      <c r="D148" s="24">
        <v>0</v>
      </c>
      <c r="E148" s="24">
        <v>0</v>
      </c>
      <c r="F148" s="34">
        <f t="shared" si="6"/>
        <v>0</v>
      </c>
    </row>
    <row r="149" spans="1:6" s="8" customFormat="1" ht="15.75" x14ac:dyDescent="0.25">
      <c r="A149" s="465">
        <v>752</v>
      </c>
      <c r="B149" s="138"/>
      <c r="C149" s="27" t="s">
        <v>489</v>
      </c>
      <c r="D149" s="28">
        <f>D150+D163</f>
        <v>55351.4</v>
      </c>
      <c r="E149" s="28">
        <f>E150+E163</f>
        <v>55351.4</v>
      </c>
      <c r="F149" s="29">
        <f t="shared" si="6"/>
        <v>1</v>
      </c>
    </row>
    <row r="150" spans="1:6" s="8" customFormat="1" ht="15.75" x14ac:dyDescent="0.2">
      <c r="A150" s="466"/>
      <c r="B150" s="714">
        <v>75212</v>
      </c>
      <c r="C150" s="30" t="s">
        <v>534</v>
      </c>
      <c r="D150" s="31">
        <f>D151+D158+D159+D160+D161+D162</f>
        <v>5851.4</v>
      </c>
      <c r="E150" s="31">
        <f>E151+E158+E159+E160+E161+E162</f>
        <v>5851.4</v>
      </c>
      <c r="F150" s="32">
        <f t="shared" si="6"/>
        <v>1</v>
      </c>
    </row>
    <row r="151" spans="1:6" s="8" customFormat="1" ht="31.5" x14ac:dyDescent="0.2">
      <c r="A151" s="466"/>
      <c r="B151" s="715"/>
      <c r="C151" s="33" t="s">
        <v>189</v>
      </c>
      <c r="D151" s="24">
        <f>D152+D154</f>
        <v>5851.4</v>
      </c>
      <c r="E151" s="24">
        <f>E152+E154</f>
        <v>5851.4</v>
      </c>
      <c r="F151" s="34">
        <f t="shared" si="6"/>
        <v>1</v>
      </c>
    </row>
    <row r="152" spans="1:6" s="8" customFormat="1" ht="31.5" x14ac:dyDescent="0.2">
      <c r="A152" s="466"/>
      <c r="B152" s="715"/>
      <c r="C152" s="33" t="s">
        <v>179</v>
      </c>
      <c r="D152" s="24">
        <f>SUM(D153:D153)</f>
        <v>500</v>
      </c>
      <c r="E152" s="24">
        <f>SUM(E153:E153)</f>
        <v>500</v>
      </c>
      <c r="F152" s="34">
        <f t="shared" si="6"/>
        <v>1</v>
      </c>
    </row>
    <row r="153" spans="1:6" s="8" customFormat="1" ht="31.5" x14ac:dyDescent="0.2">
      <c r="A153" s="466"/>
      <c r="B153" s="715"/>
      <c r="C153" s="33" t="s">
        <v>196</v>
      </c>
      <c r="D153" s="36">
        <v>500</v>
      </c>
      <c r="E153" s="36">
        <v>500</v>
      </c>
      <c r="F153" s="25">
        <f t="shared" si="6"/>
        <v>1</v>
      </c>
    </row>
    <row r="154" spans="1:6" s="8" customFormat="1" ht="31.5" x14ac:dyDescent="0.2">
      <c r="A154" s="466"/>
      <c r="B154" s="715"/>
      <c r="C154" s="33" t="s">
        <v>180</v>
      </c>
      <c r="D154" s="24">
        <f>SUM(D155:D157)</f>
        <v>5351.4</v>
      </c>
      <c r="E154" s="24">
        <f>SUM(E155:E157)</f>
        <v>5351.4</v>
      </c>
      <c r="F154" s="34">
        <f t="shared" si="6"/>
        <v>1</v>
      </c>
    </row>
    <row r="155" spans="1:6" s="8" customFormat="1" ht="31.5" x14ac:dyDescent="0.2">
      <c r="A155" s="466"/>
      <c r="B155" s="715"/>
      <c r="C155" s="33" t="s">
        <v>197</v>
      </c>
      <c r="D155" s="36">
        <v>1020.95</v>
      </c>
      <c r="E155" s="36">
        <v>1020.95</v>
      </c>
      <c r="F155" s="25">
        <f>IF(E155=0,0,$E155/$D155)</f>
        <v>1</v>
      </c>
    </row>
    <row r="156" spans="1:6" s="8" customFormat="1" ht="15.75" x14ac:dyDescent="0.2">
      <c r="A156" s="466"/>
      <c r="B156" s="715"/>
      <c r="C156" s="33" t="s">
        <v>200</v>
      </c>
      <c r="D156" s="36">
        <v>4175</v>
      </c>
      <c r="E156" s="36">
        <v>4175</v>
      </c>
      <c r="F156" s="25">
        <f>IF(E156=0,0,$E156/$D156)</f>
        <v>1</v>
      </c>
    </row>
    <row r="157" spans="1:6" s="8" customFormat="1" ht="31.5" x14ac:dyDescent="0.2">
      <c r="A157" s="466"/>
      <c r="B157" s="715"/>
      <c r="C157" s="33" t="s">
        <v>202</v>
      </c>
      <c r="D157" s="36">
        <v>155.44999999999999</v>
      </c>
      <c r="E157" s="36">
        <v>155.44999999999999</v>
      </c>
      <c r="F157" s="25">
        <f>IF(E157=0,0,$E157/$D157)</f>
        <v>1</v>
      </c>
    </row>
    <row r="158" spans="1:6" s="8" customFormat="1" ht="15.75" x14ac:dyDescent="0.2">
      <c r="A158" s="466"/>
      <c r="B158" s="715"/>
      <c r="C158" s="33" t="s">
        <v>181</v>
      </c>
      <c r="D158" s="24">
        <v>0</v>
      </c>
      <c r="E158" s="24">
        <v>0</v>
      </c>
      <c r="F158" s="34">
        <f t="shared" ref="F158:F172" si="7">IF(E158=0,0,$E158/$D158)</f>
        <v>0</v>
      </c>
    </row>
    <row r="159" spans="1:6" s="8" customFormat="1" ht="31.5" x14ac:dyDescent="0.2">
      <c r="A159" s="466"/>
      <c r="B159" s="715"/>
      <c r="C159" s="33" t="s">
        <v>182</v>
      </c>
      <c r="D159" s="24">
        <v>0</v>
      </c>
      <c r="E159" s="24">
        <v>0</v>
      </c>
      <c r="F159" s="34">
        <f t="shared" si="7"/>
        <v>0</v>
      </c>
    </row>
    <row r="160" spans="1:6" s="8" customFormat="1" ht="126" x14ac:dyDescent="0.2">
      <c r="A160" s="466"/>
      <c r="B160" s="715"/>
      <c r="C160" s="33" t="s">
        <v>183</v>
      </c>
      <c r="D160" s="24">
        <v>0</v>
      </c>
      <c r="E160" s="24">
        <v>0</v>
      </c>
      <c r="F160" s="34">
        <f t="shared" si="7"/>
        <v>0</v>
      </c>
    </row>
    <row r="161" spans="1:6" s="8" customFormat="1" ht="31.5" x14ac:dyDescent="0.2">
      <c r="A161" s="466"/>
      <c r="B161" s="715"/>
      <c r="C161" s="33" t="s">
        <v>184</v>
      </c>
      <c r="D161" s="24">
        <v>0</v>
      </c>
      <c r="E161" s="24">
        <v>0</v>
      </c>
      <c r="F161" s="34">
        <f t="shared" si="7"/>
        <v>0</v>
      </c>
    </row>
    <row r="162" spans="1:6" s="8" customFormat="1" ht="15.75" x14ac:dyDescent="0.2">
      <c r="A162" s="466"/>
      <c r="B162" s="766"/>
      <c r="C162" s="33" t="s">
        <v>185</v>
      </c>
      <c r="D162" s="24">
        <v>0</v>
      </c>
      <c r="E162" s="24">
        <v>0</v>
      </c>
      <c r="F162" s="34">
        <f t="shared" si="7"/>
        <v>0</v>
      </c>
    </row>
    <row r="163" spans="1:6" s="8" customFormat="1" ht="15.75" x14ac:dyDescent="0.2">
      <c r="A163" s="231"/>
      <c r="B163" s="513" t="s">
        <v>490</v>
      </c>
      <c r="C163" s="30" t="s">
        <v>57</v>
      </c>
      <c r="D163" s="31">
        <f>D164+D168+D169+D170+D171+D172</f>
        <v>49500</v>
      </c>
      <c r="E163" s="31">
        <f>E164+E168+E169+E170+E171+E172</f>
        <v>49500</v>
      </c>
      <c r="F163" s="32">
        <f t="shared" si="7"/>
        <v>1</v>
      </c>
    </row>
    <row r="164" spans="1:6" s="8" customFormat="1" ht="31.5" x14ac:dyDescent="0.2">
      <c r="A164" s="230"/>
      <c r="B164" s="234"/>
      <c r="C164" s="161" t="s">
        <v>189</v>
      </c>
      <c r="D164" s="36">
        <f>D165+D166</f>
        <v>49500</v>
      </c>
      <c r="E164" s="36">
        <f>E165+E166</f>
        <v>49500</v>
      </c>
      <c r="F164" s="25">
        <f t="shared" si="7"/>
        <v>1</v>
      </c>
    </row>
    <row r="165" spans="1:6" s="8" customFormat="1" ht="31.5" x14ac:dyDescent="0.2">
      <c r="A165" s="230"/>
      <c r="B165" s="231"/>
      <c r="C165" s="161" t="s">
        <v>179</v>
      </c>
      <c r="D165" s="36">
        <v>0</v>
      </c>
      <c r="E165" s="36">
        <v>0</v>
      </c>
      <c r="F165" s="25">
        <f t="shared" si="7"/>
        <v>0</v>
      </c>
    </row>
    <row r="166" spans="1:6" s="8" customFormat="1" ht="31.5" x14ac:dyDescent="0.2">
      <c r="A166" s="230"/>
      <c r="B166" s="231"/>
      <c r="C166" s="161" t="s">
        <v>180</v>
      </c>
      <c r="D166" s="36">
        <f>D167</f>
        <v>49500</v>
      </c>
      <c r="E166" s="36">
        <f>E167</f>
        <v>49500</v>
      </c>
      <c r="F166" s="25">
        <f t="shared" si="7"/>
        <v>1</v>
      </c>
    </row>
    <row r="167" spans="1:6" s="8" customFormat="1" ht="31.5" x14ac:dyDescent="0.2">
      <c r="A167" s="514"/>
      <c r="B167" s="231"/>
      <c r="C167" s="153" t="s">
        <v>197</v>
      </c>
      <c r="D167" s="36">
        <v>49500</v>
      </c>
      <c r="E167" s="36">
        <v>49500</v>
      </c>
      <c r="F167" s="25">
        <f>IF(E167=0,0,$E167/$D167)</f>
        <v>1</v>
      </c>
    </row>
    <row r="168" spans="1:6" s="8" customFormat="1" ht="15.75" x14ac:dyDescent="0.2">
      <c r="A168" s="230"/>
      <c r="B168" s="231"/>
      <c r="C168" s="161" t="s">
        <v>181</v>
      </c>
      <c r="D168" s="36">
        <v>0</v>
      </c>
      <c r="E168" s="36">
        <v>0</v>
      </c>
      <c r="F168" s="25">
        <f t="shared" si="7"/>
        <v>0</v>
      </c>
    </row>
    <row r="169" spans="1:6" s="8" customFormat="1" ht="31.5" x14ac:dyDescent="0.2">
      <c r="A169" s="230"/>
      <c r="B169" s="231"/>
      <c r="C169" s="161" t="s">
        <v>182</v>
      </c>
      <c r="D169" s="36">
        <v>0</v>
      </c>
      <c r="E169" s="36">
        <v>0</v>
      </c>
      <c r="F169" s="25">
        <f t="shared" si="7"/>
        <v>0</v>
      </c>
    </row>
    <row r="170" spans="1:6" s="8" customFormat="1" ht="126" x14ac:dyDescent="0.2">
      <c r="A170" s="230"/>
      <c r="B170" s="231"/>
      <c r="C170" s="161" t="s">
        <v>183</v>
      </c>
      <c r="D170" s="36">
        <v>0</v>
      </c>
      <c r="E170" s="36">
        <v>0</v>
      </c>
      <c r="F170" s="25">
        <f t="shared" si="7"/>
        <v>0</v>
      </c>
    </row>
    <row r="171" spans="1:6" s="8" customFormat="1" ht="31.5" x14ac:dyDescent="0.2">
      <c r="A171" s="230"/>
      <c r="B171" s="231"/>
      <c r="C171" s="161" t="s">
        <v>184</v>
      </c>
      <c r="D171" s="36">
        <v>0</v>
      </c>
      <c r="E171" s="36">
        <v>0</v>
      </c>
      <c r="F171" s="25">
        <f t="shared" si="7"/>
        <v>0</v>
      </c>
    </row>
    <row r="172" spans="1:6" s="8" customFormat="1" ht="15.75" x14ac:dyDescent="0.2">
      <c r="A172" s="232"/>
      <c r="B172" s="233"/>
      <c r="C172" s="161" t="s">
        <v>185</v>
      </c>
      <c r="D172" s="36">
        <v>0</v>
      </c>
      <c r="E172" s="36">
        <v>0</v>
      </c>
      <c r="F172" s="25">
        <f t="shared" si="7"/>
        <v>0</v>
      </c>
    </row>
    <row r="173" spans="1:6" s="8" customFormat="1" ht="31.5" x14ac:dyDescent="0.25">
      <c r="A173" s="691">
        <v>754</v>
      </c>
      <c r="B173" s="227"/>
      <c r="C173" s="27" t="s">
        <v>69</v>
      </c>
      <c r="D173" s="28">
        <f>D174+D211</f>
        <v>6634489.9999999981</v>
      </c>
      <c r="E173" s="28">
        <f>E174+E211</f>
        <v>6634489.9999999981</v>
      </c>
      <c r="F173" s="29">
        <f t="shared" si="6"/>
        <v>1</v>
      </c>
    </row>
    <row r="174" spans="1:6" s="8" customFormat="1" ht="31.5" x14ac:dyDescent="0.2">
      <c r="A174" s="764"/>
      <c r="B174" s="683">
        <v>75411</v>
      </c>
      <c r="C174" s="30" t="s">
        <v>71</v>
      </c>
      <c r="D174" s="31">
        <f>D175+D204+D205+D208+D209+D210</f>
        <v>6619489.9999999981</v>
      </c>
      <c r="E174" s="31">
        <f>E175+E204+E205+E208+E209+E210</f>
        <v>6619489.9999999981</v>
      </c>
      <c r="F174" s="32">
        <f t="shared" si="6"/>
        <v>1</v>
      </c>
    </row>
    <row r="175" spans="1:6" s="8" customFormat="1" ht="31.5" x14ac:dyDescent="0.2">
      <c r="A175" s="764"/>
      <c r="B175" s="765"/>
      <c r="C175" s="35" t="s">
        <v>189</v>
      </c>
      <c r="D175" s="36">
        <f>D176+D188</f>
        <v>6305571.9999999981</v>
      </c>
      <c r="E175" s="36">
        <f>E176+E188</f>
        <v>6305571.9999999981</v>
      </c>
      <c r="F175" s="25">
        <f t="shared" si="6"/>
        <v>1</v>
      </c>
    </row>
    <row r="176" spans="1:6" s="8" customFormat="1" ht="31.5" x14ac:dyDescent="0.2">
      <c r="A176" s="764"/>
      <c r="B176" s="765"/>
      <c r="C176" s="35" t="s">
        <v>179</v>
      </c>
      <c r="D176" s="36">
        <f>SUM(D177:D187)</f>
        <v>5647816.3999999985</v>
      </c>
      <c r="E176" s="36">
        <f>SUM(E177:E187)</f>
        <v>5647816.3999999985</v>
      </c>
      <c r="F176" s="25">
        <f t="shared" si="6"/>
        <v>1</v>
      </c>
    </row>
    <row r="177" spans="1:6" s="8" customFormat="1" ht="31.5" x14ac:dyDescent="0.2">
      <c r="A177" s="764"/>
      <c r="B177" s="765"/>
      <c r="C177" s="33" t="s">
        <v>192</v>
      </c>
      <c r="D177" s="36">
        <v>31216</v>
      </c>
      <c r="E177" s="36">
        <v>31216</v>
      </c>
      <c r="F177" s="25">
        <f t="shared" si="6"/>
        <v>1</v>
      </c>
    </row>
    <row r="178" spans="1:6" s="8" customFormat="1" ht="47.25" x14ac:dyDescent="0.2">
      <c r="A178" s="764"/>
      <c r="B178" s="765"/>
      <c r="C178" s="33" t="s">
        <v>224</v>
      </c>
      <c r="D178" s="36">
        <v>99416.36</v>
      </c>
      <c r="E178" s="36">
        <v>99416.36</v>
      </c>
      <c r="F178" s="25">
        <f t="shared" si="6"/>
        <v>1</v>
      </c>
    </row>
    <row r="179" spans="1:6" s="8" customFormat="1" ht="31.5" x14ac:dyDescent="0.2">
      <c r="A179" s="764"/>
      <c r="B179" s="765"/>
      <c r="C179" s="33" t="s">
        <v>193</v>
      </c>
      <c r="D179" s="36">
        <v>9607.64</v>
      </c>
      <c r="E179" s="36">
        <v>9607.64</v>
      </c>
      <c r="F179" s="25">
        <f t="shared" si="6"/>
        <v>1</v>
      </c>
    </row>
    <row r="180" spans="1:6" s="8" customFormat="1" ht="47.25" x14ac:dyDescent="0.2">
      <c r="A180" s="764"/>
      <c r="B180" s="765"/>
      <c r="C180" s="33" t="s">
        <v>239</v>
      </c>
      <c r="D180" s="36">
        <v>4224471.3899999997</v>
      </c>
      <c r="E180" s="36">
        <v>4224471.3899999997</v>
      </c>
      <c r="F180" s="25">
        <f t="shared" si="6"/>
        <v>1</v>
      </c>
    </row>
    <row r="181" spans="1:6" s="8" customFormat="1" ht="63" x14ac:dyDescent="0.2">
      <c r="A181" s="764"/>
      <c r="B181" s="765"/>
      <c r="C181" s="33" t="s">
        <v>240</v>
      </c>
      <c r="D181" s="36">
        <v>276838.48</v>
      </c>
      <c r="E181" s="36">
        <v>276838.48</v>
      </c>
      <c r="F181" s="25">
        <f t="shared" si="6"/>
        <v>1</v>
      </c>
    </row>
    <row r="182" spans="1:6" s="8" customFormat="1" ht="63" x14ac:dyDescent="0.2">
      <c r="A182" s="764"/>
      <c r="B182" s="765"/>
      <c r="C182" s="33" t="s">
        <v>241</v>
      </c>
      <c r="D182" s="36">
        <v>335372.13</v>
      </c>
      <c r="E182" s="36">
        <v>335372.13</v>
      </c>
      <c r="F182" s="25">
        <f t="shared" si="6"/>
        <v>1</v>
      </c>
    </row>
    <row r="183" spans="1:6" s="8" customFormat="1" ht="31.5" x14ac:dyDescent="0.2">
      <c r="A183" s="764"/>
      <c r="B183" s="765"/>
      <c r="C183" s="33" t="s">
        <v>194</v>
      </c>
      <c r="D183" s="36">
        <v>30068.76</v>
      </c>
      <c r="E183" s="36">
        <v>30068.76</v>
      </c>
      <c r="F183" s="25">
        <f t="shared" si="6"/>
        <v>1</v>
      </c>
    </row>
    <row r="184" spans="1:6" s="8" customFormat="1" ht="31.5" x14ac:dyDescent="0.2">
      <c r="A184" s="764"/>
      <c r="B184" s="765"/>
      <c r="C184" s="33" t="s">
        <v>195</v>
      </c>
      <c r="D184" s="36">
        <v>505.38</v>
      </c>
      <c r="E184" s="36">
        <v>505.38</v>
      </c>
      <c r="F184" s="25">
        <f t="shared" si="6"/>
        <v>1</v>
      </c>
    </row>
    <row r="185" spans="1:6" s="8" customFormat="1" ht="31.5" x14ac:dyDescent="0.2">
      <c r="A185" s="764"/>
      <c r="B185" s="765"/>
      <c r="C185" s="33" t="s">
        <v>196</v>
      </c>
      <c r="D185" s="36">
        <v>1799</v>
      </c>
      <c r="E185" s="36">
        <v>1799</v>
      </c>
      <c r="F185" s="25">
        <f t="shared" si="6"/>
        <v>1</v>
      </c>
    </row>
    <row r="186" spans="1:6" s="8" customFormat="1" ht="47.25" x14ac:dyDescent="0.2">
      <c r="A186" s="764"/>
      <c r="B186" s="765"/>
      <c r="C186" s="33" t="s">
        <v>242</v>
      </c>
      <c r="D186" s="36">
        <v>638211.83999999997</v>
      </c>
      <c r="E186" s="36">
        <v>638211.83999999997</v>
      </c>
      <c r="F186" s="25">
        <f t="shared" si="6"/>
        <v>1</v>
      </c>
    </row>
    <row r="187" spans="1:6" s="8" customFormat="1" ht="31.5" x14ac:dyDescent="0.2">
      <c r="A187" s="691"/>
      <c r="B187" s="685"/>
      <c r="C187" s="33" t="s">
        <v>280</v>
      </c>
      <c r="D187" s="36">
        <v>309.42</v>
      </c>
      <c r="E187" s="36">
        <v>309.42</v>
      </c>
      <c r="F187" s="25">
        <f>IF(E187=0,0,$E187/$D187)</f>
        <v>1</v>
      </c>
    </row>
    <row r="188" spans="1:6" s="8" customFormat="1" ht="31.5" x14ac:dyDescent="0.2">
      <c r="A188" s="764"/>
      <c r="B188" s="765"/>
      <c r="C188" s="35" t="s">
        <v>180</v>
      </c>
      <c r="D188" s="36">
        <f>SUM(D189:D203)</f>
        <v>657755.6</v>
      </c>
      <c r="E188" s="36">
        <f>SUM(E189:E203)</f>
        <v>657755.6</v>
      </c>
      <c r="F188" s="25">
        <f t="shared" si="6"/>
        <v>1</v>
      </c>
    </row>
    <row r="189" spans="1:6" s="8" customFormat="1" ht="31.5" x14ac:dyDescent="0.2">
      <c r="A189" s="764"/>
      <c r="B189" s="765"/>
      <c r="C189" s="33" t="s">
        <v>197</v>
      </c>
      <c r="D189" s="36">
        <v>318681.52</v>
      </c>
      <c r="E189" s="36">
        <v>318681.52</v>
      </c>
      <c r="F189" s="25">
        <f t="shared" si="6"/>
        <v>1</v>
      </c>
    </row>
    <row r="190" spans="1:6" s="8" customFormat="1" ht="31.5" x14ac:dyDescent="0.2">
      <c r="A190" s="764"/>
      <c r="B190" s="765"/>
      <c r="C190" s="33" t="s">
        <v>243</v>
      </c>
      <c r="D190" s="36">
        <v>2132.4299999999998</v>
      </c>
      <c r="E190" s="36">
        <v>2132.4299999999998</v>
      </c>
      <c r="F190" s="25">
        <f t="shared" si="6"/>
        <v>1</v>
      </c>
    </row>
    <row r="191" spans="1:6" s="8" customFormat="1" ht="31.5" x14ac:dyDescent="0.2">
      <c r="A191" s="691"/>
      <c r="B191" s="685"/>
      <c r="C191" s="33" t="s">
        <v>539</v>
      </c>
      <c r="D191" s="36">
        <v>8051.69</v>
      </c>
      <c r="E191" s="36">
        <v>8051.69</v>
      </c>
      <c r="F191" s="25">
        <f>IF(E191=0,0,$E191/$D191)</f>
        <v>1</v>
      </c>
    </row>
    <row r="192" spans="1:6" s="8" customFormat="1" ht="15.75" x14ac:dyDescent="0.2">
      <c r="A192" s="764"/>
      <c r="B192" s="765"/>
      <c r="C192" s="33" t="s">
        <v>210</v>
      </c>
      <c r="D192" s="36">
        <v>64133.3</v>
      </c>
      <c r="E192" s="36">
        <v>64133.3</v>
      </c>
      <c r="F192" s="25">
        <f t="shared" si="6"/>
        <v>1</v>
      </c>
    </row>
    <row r="193" spans="1:6" s="8" customFormat="1" ht="31.5" x14ac:dyDescent="0.2">
      <c r="A193" s="764"/>
      <c r="B193" s="765"/>
      <c r="C193" s="33" t="s">
        <v>198</v>
      </c>
      <c r="D193" s="36">
        <v>69952.600000000006</v>
      </c>
      <c r="E193" s="36">
        <v>69952.600000000006</v>
      </c>
      <c r="F193" s="25">
        <f t="shared" si="6"/>
        <v>1</v>
      </c>
    </row>
    <row r="194" spans="1:6" s="8" customFormat="1" ht="31.5" x14ac:dyDescent="0.2">
      <c r="A194" s="764"/>
      <c r="B194" s="765"/>
      <c r="C194" s="33" t="s">
        <v>199</v>
      </c>
      <c r="D194" s="36">
        <v>24845</v>
      </c>
      <c r="E194" s="36">
        <v>24845</v>
      </c>
      <c r="F194" s="25">
        <f t="shared" si="6"/>
        <v>1</v>
      </c>
    </row>
    <row r="195" spans="1:6" s="8" customFormat="1" ht="15.75" x14ac:dyDescent="0.2">
      <c r="A195" s="764"/>
      <c r="B195" s="765"/>
      <c r="C195" s="33" t="s">
        <v>200</v>
      </c>
      <c r="D195" s="36">
        <v>120067.68</v>
      </c>
      <c r="E195" s="36">
        <v>120067.68</v>
      </c>
      <c r="F195" s="25">
        <f t="shared" si="6"/>
        <v>1</v>
      </c>
    </row>
    <row r="196" spans="1:6" s="8" customFormat="1" ht="31.5" x14ac:dyDescent="0.2">
      <c r="A196" s="764"/>
      <c r="B196" s="765"/>
      <c r="C196" s="33" t="s">
        <v>381</v>
      </c>
      <c r="D196" s="36">
        <v>14350.27</v>
      </c>
      <c r="E196" s="36">
        <v>14350.27</v>
      </c>
      <c r="F196" s="25">
        <f t="shared" si="6"/>
        <v>1</v>
      </c>
    </row>
    <row r="197" spans="1:6" s="8" customFormat="1" ht="31.5" x14ac:dyDescent="0.2">
      <c r="A197" s="764"/>
      <c r="B197" s="765"/>
      <c r="C197" s="33" t="s">
        <v>202</v>
      </c>
      <c r="D197" s="36">
        <v>60</v>
      </c>
      <c r="E197" s="36">
        <v>60</v>
      </c>
      <c r="F197" s="25">
        <f t="shared" si="6"/>
        <v>1</v>
      </c>
    </row>
    <row r="198" spans="1:6" s="8" customFormat="1" ht="15.75" x14ac:dyDescent="0.2">
      <c r="A198" s="764"/>
      <c r="B198" s="765"/>
      <c r="C198" s="33" t="s">
        <v>203</v>
      </c>
      <c r="D198" s="36">
        <v>3796.5</v>
      </c>
      <c r="E198" s="36">
        <v>3796.5</v>
      </c>
      <c r="F198" s="25">
        <f t="shared" si="6"/>
        <v>1</v>
      </c>
    </row>
    <row r="199" spans="1:6" s="8" customFormat="1" ht="31.5" x14ac:dyDescent="0.2">
      <c r="A199" s="764"/>
      <c r="B199" s="765"/>
      <c r="C199" s="33" t="s">
        <v>204</v>
      </c>
      <c r="D199" s="36">
        <v>3556.98</v>
      </c>
      <c r="E199" s="36">
        <v>3556.98</v>
      </c>
      <c r="F199" s="25">
        <f t="shared" si="6"/>
        <v>1</v>
      </c>
    </row>
    <row r="200" spans="1:6" s="8" customFormat="1" ht="31.5" x14ac:dyDescent="0.2">
      <c r="A200" s="764"/>
      <c r="B200" s="765"/>
      <c r="C200" s="33" t="s">
        <v>212</v>
      </c>
      <c r="D200" s="36">
        <v>16721</v>
      </c>
      <c r="E200" s="36">
        <v>16721</v>
      </c>
      <c r="F200" s="25">
        <f t="shared" si="6"/>
        <v>1</v>
      </c>
    </row>
    <row r="201" spans="1:6" s="8" customFormat="1" ht="31.5" x14ac:dyDescent="0.2">
      <c r="A201" s="764"/>
      <c r="B201" s="765"/>
      <c r="C201" s="33" t="s">
        <v>205</v>
      </c>
      <c r="D201" s="36">
        <v>919.65</v>
      </c>
      <c r="E201" s="36">
        <v>919.65</v>
      </c>
      <c r="F201" s="25">
        <f t="shared" si="6"/>
        <v>1</v>
      </c>
    </row>
    <row r="202" spans="1:6" s="8" customFormat="1" ht="47.25" x14ac:dyDescent="0.2">
      <c r="A202" s="764"/>
      <c r="B202" s="765"/>
      <c r="C202" s="33" t="s">
        <v>230</v>
      </c>
      <c r="D202" s="36">
        <v>9768.48</v>
      </c>
      <c r="E202" s="36">
        <v>9768.48</v>
      </c>
      <c r="F202" s="25">
        <f t="shared" si="6"/>
        <v>1</v>
      </c>
    </row>
    <row r="203" spans="1:6" s="8" customFormat="1" ht="31.5" x14ac:dyDescent="0.2">
      <c r="A203" s="691"/>
      <c r="B203" s="685"/>
      <c r="C203" s="33" t="s">
        <v>225</v>
      </c>
      <c r="D203" s="36">
        <v>718.5</v>
      </c>
      <c r="E203" s="36">
        <v>718.5</v>
      </c>
      <c r="F203" s="25">
        <f>IF(E203=0,0,$E203/$D203)</f>
        <v>1</v>
      </c>
    </row>
    <row r="204" spans="1:6" s="8" customFormat="1" ht="15.75" x14ac:dyDescent="0.2">
      <c r="A204" s="764"/>
      <c r="B204" s="765"/>
      <c r="C204" s="35" t="s">
        <v>181</v>
      </c>
      <c r="D204" s="36">
        <v>0</v>
      </c>
      <c r="E204" s="36">
        <v>0</v>
      </c>
      <c r="F204" s="25">
        <f t="shared" si="6"/>
        <v>0</v>
      </c>
    </row>
    <row r="205" spans="1:6" s="8" customFormat="1" ht="31.5" x14ac:dyDescent="0.2">
      <c r="A205" s="764"/>
      <c r="B205" s="765"/>
      <c r="C205" s="35" t="s">
        <v>182</v>
      </c>
      <c r="D205" s="36">
        <f>SUM(D206:D207)</f>
        <v>313918</v>
      </c>
      <c r="E205" s="36">
        <f>SUM(E206:E207)</f>
        <v>313918</v>
      </c>
      <c r="F205" s="25">
        <f t="shared" si="6"/>
        <v>1</v>
      </c>
    </row>
    <row r="206" spans="1:6" s="8" customFormat="1" ht="31.5" x14ac:dyDescent="0.2">
      <c r="A206" s="764"/>
      <c r="B206" s="765"/>
      <c r="C206" s="33" t="s">
        <v>207</v>
      </c>
      <c r="D206" s="36">
        <v>2195.71</v>
      </c>
      <c r="E206" s="36">
        <v>2195.71</v>
      </c>
      <c r="F206" s="25">
        <f t="shared" si="6"/>
        <v>1</v>
      </c>
    </row>
    <row r="207" spans="1:6" s="8" customFormat="1" ht="34.5" customHeight="1" x14ac:dyDescent="0.2">
      <c r="A207" s="764"/>
      <c r="B207" s="765"/>
      <c r="C207" s="33" t="s">
        <v>244</v>
      </c>
      <c r="D207" s="36">
        <v>311722.28999999998</v>
      </c>
      <c r="E207" s="36">
        <v>311722.28999999998</v>
      </c>
      <c r="F207" s="25">
        <f t="shared" si="6"/>
        <v>1</v>
      </c>
    </row>
    <row r="208" spans="1:6" s="8" customFormat="1" ht="79.5" customHeight="1" x14ac:dyDescent="0.2">
      <c r="A208" s="764"/>
      <c r="B208" s="765"/>
      <c r="C208" s="35" t="s">
        <v>183</v>
      </c>
      <c r="D208" s="36">
        <v>0</v>
      </c>
      <c r="E208" s="36">
        <v>0</v>
      </c>
      <c r="F208" s="25">
        <f t="shared" si="6"/>
        <v>0</v>
      </c>
    </row>
    <row r="209" spans="1:8" s="8" customFormat="1" ht="18.75" customHeight="1" x14ac:dyDescent="0.2">
      <c r="A209" s="764"/>
      <c r="B209" s="765"/>
      <c r="C209" s="35" t="s">
        <v>184</v>
      </c>
      <c r="D209" s="36">
        <v>0</v>
      </c>
      <c r="E209" s="36">
        <v>0</v>
      </c>
      <c r="F209" s="25">
        <f t="shared" si="6"/>
        <v>0</v>
      </c>
      <c r="H209" s="104"/>
    </row>
    <row r="210" spans="1:8" s="8" customFormat="1" ht="15.75" x14ac:dyDescent="0.2">
      <c r="A210" s="693"/>
      <c r="B210" s="686"/>
      <c r="C210" s="35" t="s">
        <v>185</v>
      </c>
      <c r="D210" s="36">
        <v>0</v>
      </c>
      <c r="E210" s="36">
        <v>0</v>
      </c>
      <c r="F210" s="25">
        <f t="shared" si="6"/>
        <v>0</v>
      </c>
      <c r="H210" s="104"/>
    </row>
    <row r="211" spans="1:8" s="8" customFormat="1" ht="31.5" x14ac:dyDescent="0.2">
      <c r="A211" s="231"/>
      <c r="B211" s="513" t="s">
        <v>641</v>
      </c>
      <c r="C211" s="30" t="s">
        <v>169</v>
      </c>
      <c r="D211" s="31">
        <f>D212+D216+D217+D218+D219+D220</f>
        <v>15000</v>
      </c>
      <c r="E211" s="31">
        <f>E212+E216+E217+E218+E219+E220</f>
        <v>15000</v>
      </c>
      <c r="F211" s="32">
        <f t="shared" si="6"/>
        <v>1</v>
      </c>
    </row>
    <row r="212" spans="1:8" s="8" customFormat="1" ht="31.5" x14ac:dyDescent="0.2">
      <c r="A212" s="230"/>
      <c r="B212" s="234"/>
      <c r="C212" s="161" t="s">
        <v>189</v>
      </c>
      <c r="D212" s="36">
        <f>D213+D214</f>
        <v>15000</v>
      </c>
      <c r="E212" s="36">
        <f>E213+E214</f>
        <v>15000</v>
      </c>
      <c r="F212" s="25">
        <f t="shared" si="6"/>
        <v>1</v>
      </c>
    </row>
    <row r="213" spans="1:8" s="8" customFormat="1" ht="31.5" x14ac:dyDescent="0.2">
      <c r="A213" s="230"/>
      <c r="B213" s="231"/>
      <c r="C213" s="161" t="s">
        <v>179</v>
      </c>
      <c r="D213" s="36">
        <v>0</v>
      </c>
      <c r="E213" s="36">
        <v>0</v>
      </c>
      <c r="F213" s="25">
        <f t="shared" si="6"/>
        <v>0</v>
      </c>
    </row>
    <row r="214" spans="1:8" s="8" customFormat="1" ht="31.5" x14ac:dyDescent="0.2">
      <c r="A214" s="230"/>
      <c r="B214" s="231"/>
      <c r="C214" s="161" t="s">
        <v>180</v>
      </c>
      <c r="D214" s="36">
        <f>D215</f>
        <v>15000</v>
      </c>
      <c r="E214" s="36">
        <f>E215</f>
        <v>15000</v>
      </c>
      <c r="F214" s="25">
        <f t="shared" si="6"/>
        <v>1</v>
      </c>
    </row>
    <row r="215" spans="1:8" s="8" customFormat="1" ht="31.5" x14ac:dyDescent="0.2">
      <c r="A215" s="514"/>
      <c r="B215" s="231"/>
      <c r="C215" s="153" t="s">
        <v>197</v>
      </c>
      <c r="D215" s="36">
        <v>15000</v>
      </c>
      <c r="E215" s="36">
        <v>15000</v>
      </c>
      <c r="F215" s="25">
        <f>IF(E215=0,0,$E215/$D215)</f>
        <v>1</v>
      </c>
    </row>
    <row r="216" spans="1:8" s="8" customFormat="1" ht="15.75" x14ac:dyDescent="0.2">
      <c r="A216" s="230"/>
      <c r="B216" s="231"/>
      <c r="C216" s="161" t="s">
        <v>181</v>
      </c>
      <c r="D216" s="36">
        <v>0</v>
      </c>
      <c r="E216" s="36">
        <v>0</v>
      </c>
      <c r="F216" s="25">
        <f t="shared" ref="F216:F220" si="8">IF(E216=0,0,$E216/$D216)</f>
        <v>0</v>
      </c>
    </row>
    <row r="217" spans="1:8" s="8" customFormat="1" ht="31.5" x14ac:dyDescent="0.2">
      <c r="A217" s="230"/>
      <c r="B217" s="231"/>
      <c r="C217" s="161" t="s">
        <v>182</v>
      </c>
      <c r="D217" s="36">
        <v>0</v>
      </c>
      <c r="E217" s="36">
        <v>0</v>
      </c>
      <c r="F217" s="25">
        <f t="shared" si="8"/>
        <v>0</v>
      </c>
    </row>
    <row r="218" spans="1:8" s="8" customFormat="1" ht="126" x14ac:dyDescent="0.2">
      <c r="A218" s="230"/>
      <c r="B218" s="231"/>
      <c r="C218" s="161" t="s">
        <v>183</v>
      </c>
      <c r="D218" s="36">
        <v>0</v>
      </c>
      <c r="E218" s="36">
        <v>0</v>
      </c>
      <c r="F218" s="25">
        <f t="shared" si="8"/>
        <v>0</v>
      </c>
    </row>
    <row r="219" spans="1:8" s="8" customFormat="1" ht="31.5" x14ac:dyDescent="0.2">
      <c r="A219" s="230"/>
      <c r="B219" s="231"/>
      <c r="C219" s="161" t="s">
        <v>184</v>
      </c>
      <c r="D219" s="36">
        <v>0</v>
      </c>
      <c r="E219" s="36">
        <v>0</v>
      </c>
      <c r="F219" s="25">
        <f t="shared" si="8"/>
        <v>0</v>
      </c>
    </row>
    <row r="220" spans="1:8" s="8" customFormat="1" ht="15.75" x14ac:dyDescent="0.2">
      <c r="A220" s="232"/>
      <c r="B220" s="233"/>
      <c r="C220" s="161" t="s">
        <v>185</v>
      </c>
      <c r="D220" s="36">
        <v>0</v>
      </c>
      <c r="E220" s="36">
        <v>0</v>
      </c>
      <c r="F220" s="25">
        <f t="shared" si="8"/>
        <v>0</v>
      </c>
    </row>
    <row r="221" spans="1:8" s="8" customFormat="1" ht="15.75" x14ac:dyDescent="0.25">
      <c r="A221" s="692">
        <v>755</v>
      </c>
      <c r="B221" s="61"/>
      <c r="C221" s="515" t="s">
        <v>355</v>
      </c>
      <c r="D221" s="28">
        <f>D222</f>
        <v>313020</v>
      </c>
      <c r="E221" s="28">
        <f>E222</f>
        <v>311707.15999999997</v>
      </c>
      <c r="F221" s="29">
        <f t="shared" si="6"/>
        <v>0.99580589099738026</v>
      </c>
    </row>
    <row r="222" spans="1:8" s="8" customFormat="1" ht="15.75" customHeight="1" x14ac:dyDescent="0.2">
      <c r="A222" s="764"/>
      <c r="B222" s="683">
        <v>75515</v>
      </c>
      <c r="C222" s="516" t="s">
        <v>357</v>
      </c>
      <c r="D222" s="31">
        <f>D223+D233+D235+D236+D237+D238</f>
        <v>313020</v>
      </c>
      <c r="E222" s="31">
        <f>E223+E233+E235+E236+E237+E238</f>
        <v>311707.15999999997</v>
      </c>
      <c r="F222" s="32">
        <f t="shared" si="6"/>
        <v>0.99580589099738026</v>
      </c>
    </row>
    <row r="223" spans="1:8" s="8" customFormat="1" ht="31.5" x14ac:dyDescent="0.2">
      <c r="A223" s="764"/>
      <c r="B223" s="765"/>
      <c r="C223" s="33" t="s">
        <v>189</v>
      </c>
      <c r="D223" s="24">
        <f>D224+D229</f>
        <v>130842.35999999999</v>
      </c>
      <c r="E223" s="24">
        <f>E224+E229</f>
        <v>129648.09999999999</v>
      </c>
      <c r="F223" s="34">
        <f t="shared" si="6"/>
        <v>0.99087252782661517</v>
      </c>
    </row>
    <row r="224" spans="1:8" s="8" customFormat="1" ht="31.5" x14ac:dyDescent="0.2">
      <c r="A224" s="764"/>
      <c r="B224" s="765"/>
      <c r="C224" s="33" t="s">
        <v>179</v>
      </c>
      <c r="D224" s="24">
        <f>SUM(D225:D228)</f>
        <v>14098.59</v>
      </c>
      <c r="E224" s="24">
        <f>SUM(E225:E228)</f>
        <v>14098.59</v>
      </c>
      <c r="F224" s="34">
        <f t="shared" si="6"/>
        <v>1</v>
      </c>
    </row>
    <row r="225" spans="1:6" s="8" customFormat="1" ht="31.5" x14ac:dyDescent="0.2">
      <c r="A225" s="691"/>
      <c r="B225" s="685"/>
      <c r="C225" s="33" t="s">
        <v>192</v>
      </c>
      <c r="D225" s="36">
        <v>1700</v>
      </c>
      <c r="E225" s="36">
        <v>1700</v>
      </c>
      <c r="F225" s="25">
        <f t="shared" ref="F225" si="9">IF(E225=0,0,$E225/$D225)</f>
        <v>1</v>
      </c>
    </row>
    <row r="226" spans="1:6" s="8" customFormat="1" ht="31.5" x14ac:dyDescent="0.2">
      <c r="A226" s="690"/>
      <c r="B226" s="684"/>
      <c r="C226" s="33" t="s">
        <v>194</v>
      </c>
      <c r="D226" s="36">
        <v>292.24</v>
      </c>
      <c r="E226" s="36">
        <v>292.24</v>
      </c>
      <c r="F226" s="25">
        <f t="shared" si="6"/>
        <v>1</v>
      </c>
    </row>
    <row r="227" spans="1:6" s="8" customFormat="1" ht="31.5" x14ac:dyDescent="0.2">
      <c r="A227" s="690"/>
      <c r="B227" s="684"/>
      <c r="C227" s="33" t="s">
        <v>195</v>
      </c>
      <c r="D227" s="36">
        <v>20.83</v>
      </c>
      <c r="E227" s="36">
        <v>20.83</v>
      </c>
      <c r="F227" s="25">
        <f t="shared" si="6"/>
        <v>1</v>
      </c>
    </row>
    <row r="228" spans="1:6" s="8" customFormat="1" ht="31.5" x14ac:dyDescent="0.2">
      <c r="A228" s="764"/>
      <c r="B228" s="765"/>
      <c r="C228" s="33" t="s">
        <v>196</v>
      </c>
      <c r="D228" s="36">
        <v>12085.52</v>
      </c>
      <c r="E228" s="36">
        <v>12085.52</v>
      </c>
      <c r="F228" s="25">
        <f t="shared" si="6"/>
        <v>1</v>
      </c>
    </row>
    <row r="229" spans="1:6" s="8" customFormat="1" ht="31.5" x14ac:dyDescent="0.2">
      <c r="A229" s="764"/>
      <c r="B229" s="765"/>
      <c r="C229" s="33" t="s">
        <v>180</v>
      </c>
      <c r="D229" s="24">
        <f>SUM(D230:D232)</f>
        <v>116743.76999999999</v>
      </c>
      <c r="E229" s="24">
        <f>SUM(E230:E232)</f>
        <v>115549.51</v>
      </c>
      <c r="F229" s="34">
        <f t="shared" si="6"/>
        <v>0.9897702464122925</v>
      </c>
    </row>
    <row r="230" spans="1:6" s="8" customFormat="1" ht="31.5" x14ac:dyDescent="0.2">
      <c r="A230" s="764"/>
      <c r="B230" s="765"/>
      <c r="C230" s="33" t="s">
        <v>197</v>
      </c>
      <c r="D230" s="36">
        <v>4418.93</v>
      </c>
      <c r="E230" s="36">
        <v>4417.29</v>
      </c>
      <c r="F230" s="25">
        <f t="shared" si="6"/>
        <v>0.99962886943219276</v>
      </c>
    </row>
    <row r="231" spans="1:6" s="8" customFormat="1" ht="15.75" x14ac:dyDescent="0.2">
      <c r="A231" s="764"/>
      <c r="B231" s="765"/>
      <c r="C231" s="33" t="s">
        <v>200</v>
      </c>
      <c r="D231" s="36">
        <v>111514.84</v>
      </c>
      <c r="E231" s="36">
        <v>110322.22</v>
      </c>
      <c r="F231" s="25">
        <f t="shared" si="6"/>
        <v>0.98930527990714068</v>
      </c>
    </row>
    <row r="232" spans="1:6" s="8" customFormat="1" ht="47.25" x14ac:dyDescent="0.2">
      <c r="A232" s="691"/>
      <c r="B232" s="685"/>
      <c r="C232" s="33" t="s">
        <v>206</v>
      </c>
      <c r="D232" s="24">
        <v>810</v>
      </c>
      <c r="E232" s="24">
        <v>810</v>
      </c>
      <c r="F232" s="34">
        <f t="shared" si="6"/>
        <v>1</v>
      </c>
    </row>
    <row r="233" spans="1:6" s="8" customFormat="1" ht="15.75" x14ac:dyDescent="0.2">
      <c r="A233" s="764"/>
      <c r="B233" s="765"/>
      <c r="C233" s="33" t="s">
        <v>181</v>
      </c>
      <c r="D233" s="36">
        <f>D234</f>
        <v>182177.64</v>
      </c>
      <c r="E233" s="36">
        <f>E234</f>
        <v>182059.06</v>
      </c>
      <c r="F233" s="25">
        <f t="shared" si="6"/>
        <v>0.99934909684854845</v>
      </c>
    </row>
    <row r="234" spans="1:6" s="8" customFormat="1" ht="132.75" customHeight="1" x14ac:dyDescent="0.2">
      <c r="A234" s="764"/>
      <c r="B234" s="765"/>
      <c r="C234" s="33" t="s">
        <v>283</v>
      </c>
      <c r="D234" s="24">
        <v>182177.64</v>
      </c>
      <c r="E234" s="24">
        <v>182059.06</v>
      </c>
      <c r="F234" s="34">
        <f>IF(E234=0,0,$E234/$D234)</f>
        <v>0.99934909684854845</v>
      </c>
    </row>
    <row r="235" spans="1:6" s="8" customFormat="1" ht="31.5" x14ac:dyDescent="0.2">
      <c r="A235" s="764"/>
      <c r="B235" s="765"/>
      <c r="C235" s="33" t="s">
        <v>182</v>
      </c>
      <c r="D235" s="36">
        <v>0</v>
      </c>
      <c r="E235" s="36">
        <v>0</v>
      </c>
      <c r="F235" s="25">
        <f t="shared" si="6"/>
        <v>0</v>
      </c>
    </row>
    <row r="236" spans="1:6" s="8" customFormat="1" ht="126" x14ac:dyDescent="0.2">
      <c r="A236" s="764"/>
      <c r="B236" s="765"/>
      <c r="C236" s="33" t="s">
        <v>183</v>
      </c>
      <c r="D236" s="24">
        <v>0</v>
      </c>
      <c r="E236" s="24">
        <v>0</v>
      </c>
      <c r="F236" s="34">
        <f>IF(E236=0,0,$E236/$D236)</f>
        <v>0</v>
      </c>
    </row>
    <row r="237" spans="1:6" s="8" customFormat="1" ht="31.5" x14ac:dyDescent="0.2">
      <c r="A237" s="764"/>
      <c r="B237" s="765"/>
      <c r="C237" s="33" t="s">
        <v>184</v>
      </c>
      <c r="D237" s="24">
        <v>0</v>
      </c>
      <c r="E237" s="24">
        <v>0</v>
      </c>
      <c r="F237" s="34">
        <f>IF(E237=0,0,$E237/$D237)</f>
        <v>0</v>
      </c>
    </row>
    <row r="238" spans="1:6" s="8" customFormat="1" ht="15.75" x14ac:dyDescent="0.2">
      <c r="A238" s="693"/>
      <c r="B238" s="686"/>
      <c r="C238" s="33" t="s">
        <v>185</v>
      </c>
      <c r="D238" s="24">
        <v>0</v>
      </c>
      <c r="E238" s="24">
        <v>0</v>
      </c>
      <c r="F238" s="34">
        <f>IF(E238=0,0,$E238/$D238)</f>
        <v>0</v>
      </c>
    </row>
    <row r="239" spans="1:6" s="8" customFormat="1" ht="15.75" x14ac:dyDescent="0.25">
      <c r="A239" s="692">
        <v>801</v>
      </c>
      <c r="B239" s="61"/>
      <c r="C239" s="515" t="s">
        <v>99</v>
      </c>
      <c r="D239" s="28">
        <f>D240</f>
        <v>62246.080000000002</v>
      </c>
      <c r="E239" s="28">
        <f>E240</f>
        <v>57733.899999999994</v>
      </c>
      <c r="F239" s="29">
        <f t="shared" ref="F239:F246" si="10">IF(E239=0,0,$E239/$D239)</f>
        <v>0.9275106159295492</v>
      </c>
    </row>
    <row r="240" spans="1:6" s="8" customFormat="1" ht="87.75" customHeight="1" x14ac:dyDescent="0.2">
      <c r="A240" s="764"/>
      <c r="B240" s="683">
        <v>80153</v>
      </c>
      <c r="C240" s="516" t="s">
        <v>647</v>
      </c>
      <c r="D240" s="31">
        <f>D241+D246+D248+D249+D250+D251</f>
        <v>62246.080000000002</v>
      </c>
      <c r="E240" s="31">
        <f>E241+E246+E248+E249+E250+E251</f>
        <v>57733.899999999994</v>
      </c>
      <c r="F240" s="32">
        <f t="shared" si="10"/>
        <v>0.9275106159295492</v>
      </c>
    </row>
    <row r="241" spans="1:6" s="8" customFormat="1" ht="31.5" x14ac:dyDescent="0.2">
      <c r="A241" s="764"/>
      <c r="B241" s="765"/>
      <c r="C241" s="33" t="s">
        <v>189</v>
      </c>
      <c r="D241" s="24">
        <f>D242+D243</f>
        <v>25944.73</v>
      </c>
      <c r="E241" s="24">
        <f>E242+E243</f>
        <v>21432.55</v>
      </c>
      <c r="F241" s="34">
        <f t="shared" si="10"/>
        <v>0.8260849120418674</v>
      </c>
    </row>
    <row r="242" spans="1:6" s="8" customFormat="1" ht="31.5" x14ac:dyDescent="0.2">
      <c r="A242" s="764"/>
      <c r="B242" s="765"/>
      <c r="C242" s="33" t="s">
        <v>179</v>
      </c>
      <c r="D242" s="24">
        <v>0</v>
      </c>
      <c r="E242" s="24">
        <v>0</v>
      </c>
      <c r="F242" s="34">
        <f t="shared" si="10"/>
        <v>0</v>
      </c>
    </row>
    <row r="243" spans="1:6" s="8" customFormat="1" ht="31.5" x14ac:dyDescent="0.2">
      <c r="A243" s="764"/>
      <c r="B243" s="765"/>
      <c r="C243" s="33" t="s">
        <v>180</v>
      </c>
      <c r="D243" s="24">
        <f>SUM(D244:D245)</f>
        <v>25944.73</v>
      </c>
      <c r="E243" s="24">
        <f>SUM(E244:E245)</f>
        <v>21432.55</v>
      </c>
      <c r="F243" s="34">
        <f t="shared" si="10"/>
        <v>0.8260849120418674</v>
      </c>
    </row>
    <row r="244" spans="1:6" s="8" customFormat="1" ht="31.5" x14ac:dyDescent="0.2">
      <c r="A244" s="764"/>
      <c r="B244" s="765"/>
      <c r="C244" s="33" t="s">
        <v>197</v>
      </c>
      <c r="D244" s="36">
        <v>256.83999999999997</v>
      </c>
      <c r="E244" s="36">
        <v>256.83999999999997</v>
      </c>
      <c r="F244" s="25">
        <f t="shared" si="10"/>
        <v>1</v>
      </c>
    </row>
    <row r="245" spans="1:6" s="8" customFormat="1" ht="31.5" x14ac:dyDescent="0.2">
      <c r="A245" s="764"/>
      <c r="B245" s="765"/>
      <c r="C245" s="33" t="s">
        <v>373</v>
      </c>
      <c r="D245" s="36">
        <v>25687.89</v>
      </c>
      <c r="E245" s="36">
        <v>21175.71</v>
      </c>
      <c r="F245" s="25">
        <f t="shared" si="10"/>
        <v>0.82434602452751082</v>
      </c>
    </row>
    <row r="246" spans="1:6" s="8" customFormat="1" ht="15.75" x14ac:dyDescent="0.2">
      <c r="A246" s="764"/>
      <c r="B246" s="765"/>
      <c r="C246" s="33" t="s">
        <v>181</v>
      </c>
      <c r="D246" s="36">
        <f>D247</f>
        <v>36301.35</v>
      </c>
      <c r="E246" s="36">
        <f>E247</f>
        <v>36301.35</v>
      </c>
      <c r="F246" s="25">
        <f t="shared" si="10"/>
        <v>1</v>
      </c>
    </row>
    <row r="247" spans="1:6" s="8" customFormat="1" ht="46.5" customHeight="1" x14ac:dyDescent="0.2">
      <c r="A247" s="764"/>
      <c r="B247" s="765"/>
      <c r="C247" s="33" t="s">
        <v>254</v>
      </c>
      <c r="D247" s="24">
        <v>36301.35</v>
      </c>
      <c r="E247" s="24">
        <v>36301.35</v>
      </c>
      <c r="F247" s="34">
        <f>IF(E247=0,0,$E247/$D247)</f>
        <v>1</v>
      </c>
    </row>
    <row r="248" spans="1:6" s="8" customFormat="1" ht="31.5" x14ac:dyDescent="0.2">
      <c r="A248" s="764"/>
      <c r="B248" s="765"/>
      <c r="C248" s="33" t="s">
        <v>182</v>
      </c>
      <c r="D248" s="36">
        <v>0</v>
      </c>
      <c r="E248" s="36">
        <v>0</v>
      </c>
      <c r="F248" s="25">
        <f t="shared" ref="F248" si="11">IF(E248=0,0,$E248/$D248)</f>
        <v>0</v>
      </c>
    </row>
    <row r="249" spans="1:6" s="8" customFormat="1" ht="126" x14ac:dyDescent="0.2">
      <c r="A249" s="764"/>
      <c r="B249" s="765"/>
      <c r="C249" s="33" t="s">
        <v>183</v>
      </c>
      <c r="D249" s="24">
        <v>0</v>
      </c>
      <c r="E249" s="24">
        <v>0</v>
      </c>
      <c r="F249" s="34">
        <f>IF(E249=0,0,$E249/$D249)</f>
        <v>0</v>
      </c>
    </row>
    <row r="250" spans="1:6" s="8" customFormat="1" ht="31.5" x14ac:dyDescent="0.2">
      <c r="A250" s="764"/>
      <c r="B250" s="765"/>
      <c r="C250" s="33" t="s">
        <v>184</v>
      </c>
      <c r="D250" s="24">
        <v>0</v>
      </c>
      <c r="E250" s="24">
        <v>0</v>
      </c>
      <c r="F250" s="34">
        <f>IF(E250=0,0,$E250/$D250)</f>
        <v>0</v>
      </c>
    </row>
    <row r="251" spans="1:6" s="8" customFormat="1" ht="15.75" x14ac:dyDescent="0.2">
      <c r="A251" s="693"/>
      <c r="B251" s="686"/>
      <c r="C251" s="33" t="s">
        <v>185</v>
      </c>
      <c r="D251" s="24">
        <v>0</v>
      </c>
      <c r="E251" s="24">
        <v>0</v>
      </c>
      <c r="F251" s="34">
        <f>IF(E251=0,0,$E251/$D251)</f>
        <v>0</v>
      </c>
    </row>
    <row r="252" spans="1:6" s="8" customFormat="1" ht="15.75" x14ac:dyDescent="0.25">
      <c r="A252" s="692">
        <v>851</v>
      </c>
      <c r="B252" s="61"/>
      <c r="C252" s="27" t="s">
        <v>110</v>
      </c>
      <c r="D252" s="28">
        <f>D253</f>
        <v>4153779</v>
      </c>
      <c r="E252" s="28">
        <f>E253</f>
        <v>4152460.4</v>
      </c>
      <c r="F252" s="29">
        <f t="shared" ref="F252:F262" si="12">IF(E252=0,0,$E252/$D252)</f>
        <v>0.99968255412721763</v>
      </c>
    </row>
    <row r="253" spans="1:6" s="8" customFormat="1" ht="63" x14ac:dyDescent="0.2">
      <c r="A253" s="764"/>
      <c r="B253" s="683">
        <v>85156</v>
      </c>
      <c r="C253" s="30" t="s">
        <v>275</v>
      </c>
      <c r="D253" s="31">
        <f>D254+D258+D259+D260+D261+D262</f>
        <v>4153779</v>
      </c>
      <c r="E253" s="31">
        <f>E254+E258+E259+E260+E261+E262</f>
        <v>4152460.4</v>
      </c>
      <c r="F253" s="32">
        <f t="shared" si="12"/>
        <v>0.99968255412721763</v>
      </c>
    </row>
    <row r="254" spans="1:6" s="8" customFormat="1" ht="31.5" x14ac:dyDescent="0.2">
      <c r="A254" s="764"/>
      <c r="B254" s="765"/>
      <c r="C254" s="35" t="s">
        <v>189</v>
      </c>
      <c r="D254" s="36">
        <f>D255+D256</f>
        <v>4153779</v>
      </c>
      <c r="E254" s="36">
        <f>E255+E256</f>
        <v>4152460.4</v>
      </c>
      <c r="F254" s="25">
        <f t="shared" si="12"/>
        <v>0.99968255412721763</v>
      </c>
    </row>
    <row r="255" spans="1:6" s="8" customFormat="1" ht="31.5" x14ac:dyDescent="0.2">
      <c r="A255" s="764"/>
      <c r="B255" s="765"/>
      <c r="C255" s="35" t="s">
        <v>179</v>
      </c>
      <c r="D255" s="36">
        <v>0</v>
      </c>
      <c r="E255" s="36">
        <v>0</v>
      </c>
      <c r="F255" s="25">
        <f t="shared" si="12"/>
        <v>0</v>
      </c>
    </row>
    <row r="256" spans="1:6" s="8" customFormat="1" ht="31.5" x14ac:dyDescent="0.2">
      <c r="A256" s="764"/>
      <c r="B256" s="765"/>
      <c r="C256" s="35" t="s">
        <v>180</v>
      </c>
      <c r="D256" s="36">
        <f>D257</f>
        <v>4153779</v>
      </c>
      <c r="E256" s="36">
        <f>E257</f>
        <v>4152460.4</v>
      </c>
      <c r="F256" s="25">
        <f t="shared" si="12"/>
        <v>0.99968255412721763</v>
      </c>
    </row>
    <row r="257" spans="1:6" s="8" customFormat="1" ht="31.5" x14ac:dyDescent="0.2">
      <c r="A257" s="764"/>
      <c r="B257" s="765"/>
      <c r="C257" s="33" t="s">
        <v>276</v>
      </c>
      <c r="D257" s="36">
        <v>4153779</v>
      </c>
      <c r="E257" s="36">
        <v>4152460.4</v>
      </c>
      <c r="F257" s="25">
        <f t="shared" si="12"/>
        <v>0.99968255412721763</v>
      </c>
    </row>
    <row r="258" spans="1:6" s="8" customFormat="1" ht="15.75" x14ac:dyDescent="0.2">
      <c r="A258" s="764"/>
      <c r="B258" s="765"/>
      <c r="C258" s="35" t="s">
        <v>181</v>
      </c>
      <c r="D258" s="36">
        <v>0</v>
      </c>
      <c r="E258" s="36">
        <v>0</v>
      </c>
      <c r="F258" s="25">
        <f t="shared" si="12"/>
        <v>0</v>
      </c>
    </row>
    <row r="259" spans="1:6" s="8" customFormat="1" ht="31.5" x14ac:dyDescent="0.2">
      <c r="A259" s="764"/>
      <c r="B259" s="765"/>
      <c r="C259" s="35" t="s">
        <v>182</v>
      </c>
      <c r="D259" s="36">
        <v>0</v>
      </c>
      <c r="E259" s="36">
        <v>0</v>
      </c>
      <c r="F259" s="25">
        <f t="shared" si="12"/>
        <v>0</v>
      </c>
    </row>
    <row r="260" spans="1:6" s="8" customFormat="1" ht="126" x14ac:dyDescent="0.2">
      <c r="A260" s="764"/>
      <c r="B260" s="765"/>
      <c r="C260" s="35" t="s">
        <v>183</v>
      </c>
      <c r="D260" s="36">
        <v>0</v>
      </c>
      <c r="E260" s="36">
        <v>0</v>
      </c>
      <c r="F260" s="25">
        <f t="shared" si="12"/>
        <v>0</v>
      </c>
    </row>
    <row r="261" spans="1:6" s="8" customFormat="1" ht="31.5" x14ac:dyDescent="0.2">
      <c r="A261" s="764"/>
      <c r="B261" s="765"/>
      <c r="C261" s="35" t="s">
        <v>184</v>
      </c>
      <c r="D261" s="36">
        <v>0</v>
      </c>
      <c r="E261" s="36">
        <v>0</v>
      </c>
      <c r="F261" s="25">
        <f t="shared" si="12"/>
        <v>0</v>
      </c>
    </row>
    <row r="262" spans="1:6" s="8" customFormat="1" ht="15.75" x14ac:dyDescent="0.2">
      <c r="A262" s="693"/>
      <c r="B262" s="686"/>
      <c r="C262" s="35" t="s">
        <v>185</v>
      </c>
      <c r="D262" s="36">
        <v>0</v>
      </c>
      <c r="E262" s="36">
        <v>0</v>
      </c>
      <c r="F262" s="25">
        <f t="shared" si="12"/>
        <v>0</v>
      </c>
    </row>
    <row r="263" spans="1:6" s="8" customFormat="1" ht="15.75" x14ac:dyDescent="0.25">
      <c r="A263" s="692">
        <v>852</v>
      </c>
      <c r="B263" s="61"/>
      <c r="C263" s="27" t="s">
        <v>114</v>
      </c>
      <c r="D263" s="28">
        <f>D264</f>
        <v>17668</v>
      </c>
      <c r="E263" s="28">
        <f>E264</f>
        <v>17660</v>
      </c>
      <c r="F263" s="29">
        <f t="shared" ref="F263:F298" si="13">IF(E263=0,0,$E263/$D263)</f>
        <v>0.99954720398460495</v>
      </c>
    </row>
    <row r="264" spans="1:6" s="8" customFormat="1" ht="47.25" x14ac:dyDescent="0.2">
      <c r="A264" s="690"/>
      <c r="B264" s="683">
        <v>85205</v>
      </c>
      <c r="C264" s="30" t="s">
        <v>128</v>
      </c>
      <c r="D264" s="31">
        <f>D265+D270+D271+D272+D273+D274</f>
        <v>17668</v>
      </c>
      <c r="E264" s="31">
        <f>E265+E270+E271+E272+E273+E274</f>
        <v>17660</v>
      </c>
      <c r="F264" s="32">
        <f t="shared" si="13"/>
        <v>0.99954720398460495</v>
      </c>
    </row>
    <row r="265" spans="1:6" s="8" customFormat="1" ht="31.5" x14ac:dyDescent="0.2">
      <c r="A265" s="690"/>
      <c r="B265" s="684"/>
      <c r="C265" s="33" t="s">
        <v>217</v>
      </c>
      <c r="D265" s="24">
        <f>D266+D268</f>
        <v>17668</v>
      </c>
      <c r="E265" s="24">
        <f>E266+E268</f>
        <v>17660</v>
      </c>
      <c r="F265" s="34">
        <f t="shared" si="13"/>
        <v>0.99954720398460495</v>
      </c>
    </row>
    <row r="266" spans="1:6" s="8" customFormat="1" ht="31.5" x14ac:dyDescent="0.2">
      <c r="A266" s="690"/>
      <c r="B266" s="684"/>
      <c r="C266" s="33" t="s">
        <v>218</v>
      </c>
      <c r="D266" s="24">
        <v>17168</v>
      </c>
      <c r="E266" s="24">
        <f>E267</f>
        <v>17160</v>
      </c>
      <c r="F266" s="34">
        <f t="shared" si="13"/>
        <v>0.99953401677539611</v>
      </c>
    </row>
    <row r="267" spans="1:6" s="8" customFormat="1" ht="31.5" x14ac:dyDescent="0.2">
      <c r="A267" s="690"/>
      <c r="B267" s="684"/>
      <c r="C267" s="33" t="s">
        <v>196</v>
      </c>
      <c r="D267" s="24">
        <v>17668</v>
      </c>
      <c r="E267" s="24">
        <v>17160</v>
      </c>
      <c r="F267" s="34">
        <f t="shared" si="13"/>
        <v>0.97124745302241344</v>
      </c>
    </row>
    <row r="268" spans="1:6" s="8" customFormat="1" ht="31.5" x14ac:dyDescent="0.2">
      <c r="A268" s="690"/>
      <c r="B268" s="684"/>
      <c r="C268" s="33" t="s">
        <v>209</v>
      </c>
      <c r="D268" s="24">
        <f>D269</f>
        <v>500</v>
      </c>
      <c r="E268" s="24">
        <f>E269</f>
        <v>500</v>
      </c>
      <c r="F268" s="34">
        <f t="shared" si="13"/>
        <v>1</v>
      </c>
    </row>
    <row r="269" spans="1:6" s="8" customFormat="1" ht="31.5" x14ac:dyDescent="0.2">
      <c r="A269" s="691"/>
      <c r="B269" s="685"/>
      <c r="C269" s="33" t="s">
        <v>197</v>
      </c>
      <c r="D269" s="36">
        <v>500</v>
      </c>
      <c r="E269" s="36">
        <v>500</v>
      </c>
      <c r="F269" s="25">
        <f t="shared" si="13"/>
        <v>1</v>
      </c>
    </row>
    <row r="270" spans="1:6" s="8" customFormat="1" ht="15.75" x14ac:dyDescent="0.2">
      <c r="A270" s="690"/>
      <c r="B270" s="684"/>
      <c r="C270" s="33" t="s">
        <v>219</v>
      </c>
      <c r="D270" s="24">
        <v>0</v>
      </c>
      <c r="E270" s="24">
        <v>0</v>
      </c>
      <c r="F270" s="34">
        <f t="shared" si="13"/>
        <v>0</v>
      </c>
    </row>
    <row r="271" spans="1:6" s="8" customFormat="1" ht="31.5" x14ac:dyDescent="0.2">
      <c r="A271" s="690"/>
      <c r="B271" s="684"/>
      <c r="C271" s="33" t="s">
        <v>220</v>
      </c>
      <c r="D271" s="24">
        <v>0</v>
      </c>
      <c r="E271" s="24">
        <v>0</v>
      </c>
      <c r="F271" s="34">
        <f t="shared" si="13"/>
        <v>0</v>
      </c>
    </row>
    <row r="272" spans="1:6" s="8" customFormat="1" ht="84.75" customHeight="1" x14ac:dyDescent="0.2">
      <c r="A272" s="690"/>
      <c r="B272" s="684"/>
      <c r="C272" s="33" t="s">
        <v>221</v>
      </c>
      <c r="D272" s="24">
        <v>0</v>
      </c>
      <c r="E272" s="24">
        <v>0</v>
      </c>
      <c r="F272" s="34">
        <f t="shared" si="13"/>
        <v>0</v>
      </c>
    </row>
    <row r="273" spans="1:6" s="8" customFormat="1" ht="31.5" x14ac:dyDescent="0.2">
      <c r="A273" s="690"/>
      <c r="B273" s="684"/>
      <c r="C273" s="33" t="s">
        <v>222</v>
      </c>
      <c r="D273" s="24">
        <v>0</v>
      </c>
      <c r="E273" s="24">
        <v>0</v>
      </c>
      <c r="F273" s="34">
        <f t="shared" si="13"/>
        <v>0</v>
      </c>
    </row>
    <row r="274" spans="1:6" s="8" customFormat="1" ht="15.75" x14ac:dyDescent="0.2">
      <c r="A274" s="693"/>
      <c r="B274" s="686"/>
      <c r="C274" s="33" t="s">
        <v>223</v>
      </c>
      <c r="D274" s="24">
        <v>0</v>
      </c>
      <c r="E274" s="24">
        <v>0</v>
      </c>
      <c r="F274" s="34">
        <f t="shared" si="13"/>
        <v>0</v>
      </c>
    </row>
    <row r="275" spans="1:6" s="8" customFormat="1" ht="31.5" x14ac:dyDescent="0.25">
      <c r="A275" s="692">
        <v>853</v>
      </c>
      <c r="B275" s="61"/>
      <c r="C275" s="27" t="s">
        <v>134</v>
      </c>
      <c r="D275" s="28">
        <f>D276+D299</f>
        <v>711944.7</v>
      </c>
      <c r="E275" s="28">
        <f>E276+E299</f>
        <v>709064.19</v>
      </c>
      <c r="F275" s="29">
        <f t="shared" si="13"/>
        <v>0.99595402564272195</v>
      </c>
    </row>
    <row r="276" spans="1:6" s="8" customFormat="1" ht="31.5" x14ac:dyDescent="0.2">
      <c r="A276" s="764"/>
      <c r="B276" s="683">
        <v>85321</v>
      </c>
      <c r="C276" s="30" t="s">
        <v>138</v>
      </c>
      <c r="D276" s="31">
        <f>D277+D294+D295+D296+D297+D298</f>
        <v>666254.69999999995</v>
      </c>
      <c r="E276" s="31">
        <f>E277+E294+E295+E296+E297+E298</f>
        <v>663374.18999999994</v>
      </c>
      <c r="F276" s="32">
        <f t="shared" si="13"/>
        <v>0.99567656333231114</v>
      </c>
    </row>
    <row r="277" spans="1:6" s="8" customFormat="1" ht="31.5" x14ac:dyDescent="0.2">
      <c r="A277" s="764"/>
      <c r="B277" s="765"/>
      <c r="C277" s="33" t="s">
        <v>189</v>
      </c>
      <c r="D277" s="24">
        <f>D278+D284</f>
        <v>666254.69999999995</v>
      </c>
      <c r="E277" s="24">
        <f>E278+E284</f>
        <v>663374.18999999994</v>
      </c>
      <c r="F277" s="34">
        <f t="shared" si="13"/>
        <v>0.99567656333231114</v>
      </c>
    </row>
    <row r="278" spans="1:6" s="8" customFormat="1" ht="31.5" x14ac:dyDescent="0.2">
      <c r="A278" s="764"/>
      <c r="B278" s="765"/>
      <c r="C278" s="33" t="s">
        <v>179</v>
      </c>
      <c r="D278" s="24">
        <f>SUM(D279:D283)</f>
        <v>491463</v>
      </c>
      <c r="E278" s="24">
        <f>SUM(E279:E283)</f>
        <v>491322.12</v>
      </c>
      <c r="F278" s="34">
        <f t="shared" si="13"/>
        <v>0.99971334566386483</v>
      </c>
    </row>
    <row r="279" spans="1:6" s="8" customFormat="1" ht="31.5" x14ac:dyDescent="0.2">
      <c r="A279" s="764"/>
      <c r="B279" s="765"/>
      <c r="C279" s="33" t="s">
        <v>192</v>
      </c>
      <c r="D279" s="24">
        <v>341391</v>
      </c>
      <c r="E279" s="24">
        <v>341390.88</v>
      </c>
      <c r="F279" s="34">
        <f t="shared" si="13"/>
        <v>0.99999964849688483</v>
      </c>
    </row>
    <row r="280" spans="1:6" s="8" customFormat="1" ht="31.5" x14ac:dyDescent="0.2">
      <c r="A280" s="764"/>
      <c r="B280" s="765"/>
      <c r="C280" s="33" t="s">
        <v>193</v>
      </c>
      <c r="D280" s="24">
        <v>25160</v>
      </c>
      <c r="E280" s="24">
        <v>25159.21</v>
      </c>
      <c r="F280" s="34">
        <f t="shared" si="13"/>
        <v>0.99996860095389506</v>
      </c>
    </row>
    <row r="281" spans="1:6" s="8" customFormat="1" ht="31.5" x14ac:dyDescent="0.2">
      <c r="A281" s="764"/>
      <c r="B281" s="765"/>
      <c r="C281" s="33" t="s">
        <v>194</v>
      </c>
      <c r="D281" s="24">
        <v>61863</v>
      </c>
      <c r="E281" s="24">
        <v>61862.53</v>
      </c>
      <c r="F281" s="34">
        <f t="shared" si="13"/>
        <v>0.99999240256696242</v>
      </c>
    </row>
    <row r="282" spans="1:6" s="8" customFormat="1" ht="31.5" x14ac:dyDescent="0.2">
      <c r="A282" s="764"/>
      <c r="B282" s="765"/>
      <c r="C282" s="33" t="s">
        <v>195</v>
      </c>
      <c r="D282" s="24">
        <v>6399</v>
      </c>
      <c r="E282" s="24">
        <v>6259.5</v>
      </c>
      <c r="F282" s="34">
        <f t="shared" si="13"/>
        <v>0.97819971870604783</v>
      </c>
    </row>
    <row r="283" spans="1:6" s="8" customFormat="1" ht="31.5" x14ac:dyDescent="0.2">
      <c r="A283" s="764"/>
      <c r="B283" s="765"/>
      <c r="C283" s="33" t="s">
        <v>196</v>
      </c>
      <c r="D283" s="24">
        <v>56650</v>
      </c>
      <c r="E283" s="24">
        <v>56650</v>
      </c>
      <c r="F283" s="34">
        <f t="shared" si="13"/>
        <v>1</v>
      </c>
    </row>
    <row r="284" spans="1:6" s="8" customFormat="1" ht="31.5" x14ac:dyDescent="0.2">
      <c r="A284" s="764"/>
      <c r="B284" s="765"/>
      <c r="C284" s="33" t="s">
        <v>180</v>
      </c>
      <c r="D284" s="24">
        <f>SUM(D285:D293)</f>
        <v>174791.7</v>
      </c>
      <c r="E284" s="24">
        <f>SUM(E285:E293)</f>
        <v>172052.07</v>
      </c>
      <c r="F284" s="34">
        <f t="shared" si="13"/>
        <v>0.98432631526554171</v>
      </c>
    </row>
    <row r="285" spans="1:6" s="8" customFormat="1" ht="31.5" x14ac:dyDescent="0.2">
      <c r="A285" s="764"/>
      <c r="B285" s="765"/>
      <c r="C285" s="33" t="s">
        <v>197</v>
      </c>
      <c r="D285" s="24">
        <v>18936.7</v>
      </c>
      <c r="E285" s="24">
        <v>16362.22</v>
      </c>
      <c r="F285" s="34">
        <f t="shared" si="13"/>
        <v>0.86404811820433336</v>
      </c>
    </row>
    <row r="286" spans="1:6" s="8" customFormat="1" ht="15.75" x14ac:dyDescent="0.2">
      <c r="A286" s="764"/>
      <c r="B286" s="765"/>
      <c r="C286" s="33" t="s">
        <v>210</v>
      </c>
      <c r="D286" s="24">
        <v>6403</v>
      </c>
      <c r="E286" s="24">
        <v>6402.44</v>
      </c>
      <c r="F286" s="34">
        <f t="shared" si="13"/>
        <v>0.99991254099640792</v>
      </c>
    </row>
    <row r="287" spans="1:6" s="8" customFormat="1" ht="31.5" x14ac:dyDescent="0.2">
      <c r="A287" s="764"/>
      <c r="B287" s="765"/>
      <c r="C287" s="33" t="s">
        <v>199</v>
      </c>
      <c r="D287" s="24">
        <v>496</v>
      </c>
      <c r="E287" s="24">
        <v>496</v>
      </c>
      <c r="F287" s="34">
        <f t="shared" si="13"/>
        <v>1</v>
      </c>
    </row>
    <row r="288" spans="1:6" s="8" customFormat="1" ht="15.75" x14ac:dyDescent="0.2">
      <c r="A288" s="764"/>
      <c r="B288" s="765"/>
      <c r="C288" s="33" t="s">
        <v>200</v>
      </c>
      <c r="D288" s="24">
        <v>135977</v>
      </c>
      <c r="E288" s="24">
        <v>135903.88</v>
      </c>
      <c r="F288" s="34">
        <f t="shared" si="13"/>
        <v>0.99946226200019128</v>
      </c>
    </row>
    <row r="289" spans="1:6" s="8" customFormat="1" ht="31.5" x14ac:dyDescent="0.2">
      <c r="A289" s="764"/>
      <c r="B289" s="765"/>
      <c r="C289" s="33" t="s">
        <v>381</v>
      </c>
      <c r="D289" s="24">
        <v>1348</v>
      </c>
      <c r="E289" s="24">
        <v>1257.48</v>
      </c>
      <c r="F289" s="34">
        <f t="shared" si="13"/>
        <v>0.93284866468842731</v>
      </c>
    </row>
    <row r="290" spans="1:6" s="8" customFormat="1" ht="31.5" x14ac:dyDescent="0.2">
      <c r="A290" s="764"/>
      <c r="B290" s="765"/>
      <c r="C290" s="33" t="s">
        <v>202</v>
      </c>
      <c r="D290" s="24">
        <v>105</v>
      </c>
      <c r="E290" s="24">
        <v>104.05</v>
      </c>
      <c r="F290" s="34">
        <f t="shared" si="13"/>
        <v>0.99095238095238092</v>
      </c>
    </row>
    <row r="291" spans="1:6" s="8" customFormat="1" ht="15.75" x14ac:dyDescent="0.2">
      <c r="A291" s="764"/>
      <c r="B291" s="765"/>
      <c r="C291" s="33" t="s">
        <v>203</v>
      </c>
      <c r="D291" s="24">
        <v>101</v>
      </c>
      <c r="E291" s="24">
        <v>101</v>
      </c>
      <c r="F291" s="34">
        <f t="shared" si="13"/>
        <v>1</v>
      </c>
    </row>
    <row r="292" spans="1:6" s="8" customFormat="1" ht="31.5" x14ac:dyDescent="0.2">
      <c r="A292" s="764"/>
      <c r="B292" s="765"/>
      <c r="C292" s="33" t="s">
        <v>204</v>
      </c>
      <c r="D292" s="24">
        <v>11260</v>
      </c>
      <c r="E292" s="24">
        <v>11260</v>
      </c>
      <c r="F292" s="34">
        <f t="shared" si="13"/>
        <v>1</v>
      </c>
    </row>
    <row r="293" spans="1:6" s="8" customFormat="1" ht="47.25" x14ac:dyDescent="0.2">
      <c r="A293" s="764"/>
      <c r="B293" s="765"/>
      <c r="C293" s="33" t="s">
        <v>206</v>
      </c>
      <c r="D293" s="24">
        <v>165</v>
      </c>
      <c r="E293" s="24">
        <v>165</v>
      </c>
      <c r="F293" s="34">
        <f t="shared" si="13"/>
        <v>1</v>
      </c>
    </row>
    <row r="294" spans="1:6" s="8" customFormat="1" ht="15.75" x14ac:dyDescent="0.2">
      <c r="A294" s="764"/>
      <c r="B294" s="765"/>
      <c r="C294" s="33" t="s">
        <v>181</v>
      </c>
      <c r="D294" s="24">
        <v>0</v>
      </c>
      <c r="E294" s="24">
        <v>0</v>
      </c>
      <c r="F294" s="34">
        <f t="shared" si="13"/>
        <v>0</v>
      </c>
    </row>
    <row r="295" spans="1:6" s="8" customFormat="1" ht="31.5" x14ac:dyDescent="0.2">
      <c r="A295" s="764"/>
      <c r="B295" s="765"/>
      <c r="C295" s="33" t="s">
        <v>182</v>
      </c>
      <c r="D295" s="24">
        <v>0</v>
      </c>
      <c r="E295" s="24">
        <v>0</v>
      </c>
      <c r="F295" s="34">
        <f t="shared" si="13"/>
        <v>0</v>
      </c>
    </row>
    <row r="296" spans="1:6" s="8" customFormat="1" ht="81" customHeight="1" x14ac:dyDescent="0.2">
      <c r="A296" s="764"/>
      <c r="B296" s="765"/>
      <c r="C296" s="33" t="s">
        <v>183</v>
      </c>
      <c r="D296" s="24">
        <v>0</v>
      </c>
      <c r="E296" s="24">
        <v>0</v>
      </c>
      <c r="F296" s="34">
        <f t="shared" si="13"/>
        <v>0</v>
      </c>
    </row>
    <row r="297" spans="1:6" s="8" customFormat="1" ht="31.5" x14ac:dyDescent="0.2">
      <c r="A297" s="764"/>
      <c r="B297" s="765"/>
      <c r="C297" s="33" t="s">
        <v>184</v>
      </c>
      <c r="D297" s="24">
        <v>0</v>
      </c>
      <c r="E297" s="24">
        <v>0</v>
      </c>
      <c r="F297" s="34">
        <f t="shared" si="13"/>
        <v>0</v>
      </c>
    </row>
    <row r="298" spans="1:6" s="8" customFormat="1" ht="15.75" x14ac:dyDescent="0.2">
      <c r="A298" s="693"/>
      <c r="B298" s="686"/>
      <c r="C298" s="33" t="s">
        <v>185</v>
      </c>
      <c r="D298" s="24">
        <v>0</v>
      </c>
      <c r="E298" s="24">
        <v>0</v>
      </c>
      <c r="F298" s="34">
        <f t="shared" si="13"/>
        <v>0</v>
      </c>
    </row>
    <row r="299" spans="1:6" s="8" customFormat="1" ht="15.75" x14ac:dyDescent="0.2">
      <c r="A299" s="463"/>
      <c r="B299" s="683">
        <v>85395</v>
      </c>
      <c r="C299" s="30" t="s">
        <v>57</v>
      </c>
      <c r="D299" s="31">
        <f>D304</f>
        <v>45690</v>
      </c>
      <c r="E299" s="31">
        <f>E304</f>
        <v>45690</v>
      </c>
      <c r="F299" s="32">
        <f t="shared" ref="F299:F308" si="14">IF(E299=0,0,$E299/$D299)</f>
        <v>1</v>
      </c>
    </row>
    <row r="300" spans="1:6" s="8" customFormat="1" ht="31.5" x14ac:dyDescent="0.2">
      <c r="A300" s="463"/>
      <c r="B300" s="765"/>
      <c r="C300" s="33" t="s">
        <v>189</v>
      </c>
      <c r="D300" s="24">
        <f>D301+D302</f>
        <v>0</v>
      </c>
      <c r="E300" s="24">
        <f>E301+E302</f>
        <v>0</v>
      </c>
      <c r="F300" s="34">
        <f t="shared" si="14"/>
        <v>0</v>
      </c>
    </row>
    <row r="301" spans="1:6" s="8" customFormat="1" ht="31.5" x14ac:dyDescent="0.2">
      <c r="A301" s="463"/>
      <c r="B301" s="765"/>
      <c r="C301" s="33" t="s">
        <v>179</v>
      </c>
      <c r="D301" s="24">
        <v>0</v>
      </c>
      <c r="E301" s="24">
        <v>0</v>
      </c>
      <c r="F301" s="34">
        <f t="shared" si="14"/>
        <v>0</v>
      </c>
    </row>
    <row r="302" spans="1:6" s="8" customFormat="1" ht="31.5" x14ac:dyDescent="0.2">
      <c r="A302" s="463"/>
      <c r="B302" s="765"/>
      <c r="C302" s="33" t="s">
        <v>180</v>
      </c>
      <c r="D302" s="24">
        <v>0</v>
      </c>
      <c r="E302" s="24">
        <v>0</v>
      </c>
      <c r="F302" s="34">
        <f t="shared" si="14"/>
        <v>0</v>
      </c>
    </row>
    <row r="303" spans="1:6" s="8" customFormat="1" ht="15.75" x14ac:dyDescent="0.2">
      <c r="A303" s="463"/>
      <c r="B303" s="765"/>
      <c r="C303" s="33" t="s">
        <v>181</v>
      </c>
      <c r="D303" s="24">
        <v>0</v>
      </c>
      <c r="E303" s="24">
        <v>0</v>
      </c>
      <c r="F303" s="34">
        <f t="shared" si="14"/>
        <v>0</v>
      </c>
    </row>
    <row r="304" spans="1:6" s="8" customFormat="1" ht="31.5" x14ac:dyDescent="0.2">
      <c r="A304" s="463"/>
      <c r="B304" s="765"/>
      <c r="C304" s="33" t="s">
        <v>182</v>
      </c>
      <c r="D304" s="24">
        <f>D305</f>
        <v>45690</v>
      </c>
      <c r="E304" s="24">
        <f>E305</f>
        <v>45690</v>
      </c>
      <c r="F304" s="34">
        <f t="shared" si="14"/>
        <v>1</v>
      </c>
    </row>
    <row r="305" spans="1:6" s="8" customFormat="1" ht="15.75" x14ac:dyDescent="0.2">
      <c r="A305" s="463"/>
      <c r="B305" s="684"/>
      <c r="C305" s="33" t="s">
        <v>279</v>
      </c>
      <c r="D305" s="36">
        <v>45690</v>
      </c>
      <c r="E305" s="36">
        <v>45690</v>
      </c>
      <c r="F305" s="25">
        <f t="shared" si="14"/>
        <v>1</v>
      </c>
    </row>
    <row r="306" spans="1:6" s="8" customFormat="1" ht="81" customHeight="1" x14ac:dyDescent="0.2">
      <c r="A306" s="463"/>
      <c r="B306" s="765"/>
      <c r="C306" s="33" t="s">
        <v>183</v>
      </c>
      <c r="D306" s="24">
        <v>0</v>
      </c>
      <c r="E306" s="24">
        <v>0</v>
      </c>
      <c r="F306" s="34">
        <f t="shared" si="14"/>
        <v>0</v>
      </c>
    </row>
    <row r="307" spans="1:6" s="8" customFormat="1" ht="31.5" x14ac:dyDescent="0.2">
      <c r="A307" s="463"/>
      <c r="B307" s="765"/>
      <c r="C307" s="33" t="s">
        <v>184</v>
      </c>
      <c r="D307" s="24">
        <v>0</v>
      </c>
      <c r="E307" s="24">
        <v>0</v>
      </c>
      <c r="F307" s="34">
        <f t="shared" si="14"/>
        <v>0</v>
      </c>
    </row>
    <row r="308" spans="1:6" s="8" customFormat="1" ht="15.75" x14ac:dyDescent="0.2">
      <c r="A308" s="463"/>
      <c r="B308" s="686"/>
      <c r="C308" s="33" t="s">
        <v>185</v>
      </c>
      <c r="D308" s="24">
        <v>0</v>
      </c>
      <c r="E308" s="24">
        <v>0</v>
      </c>
      <c r="F308" s="34">
        <f t="shared" si="14"/>
        <v>0</v>
      </c>
    </row>
    <row r="309" spans="1:6" s="8" customFormat="1" ht="15.75" x14ac:dyDescent="0.25">
      <c r="A309" s="463">
        <v>855</v>
      </c>
      <c r="B309" s="61"/>
      <c r="C309" s="27" t="s">
        <v>469</v>
      </c>
      <c r="D309" s="28">
        <f>D324+D310</f>
        <v>605593</v>
      </c>
      <c r="E309" s="28">
        <f>E324+E310</f>
        <v>604479.74</v>
      </c>
      <c r="F309" s="29">
        <f t="shared" ref="F309:F336" si="15">IF(E309=0,0,$E309/$D309)</f>
        <v>0.99816170266168858</v>
      </c>
    </row>
    <row r="310" spans="1:6" s="8" customFormat="1" ht="15.75" x14ac:dyDescent="0.2">
      <c r="A310" s="463"/>
      <c r="B310" s="683">
        <v>85504</v>
      </c>
      <c r="C310" s="30" t="s">
        <v>550</v>
      </c>
      <c r="D310" s="31">
        <f>D318+D319+D311</f>
        <v>35960</v>
      </c>
      <c r="E310" s="31">
        <f>E318+E319+E311</f>
        <v>35643.86</v>
      </c>
      <c r="F310" s="32">
        <f t="shared" ref="F310:F323" si="16">IF(E310=0,0,$E310/$D310)</f>
        <v>0.99120856507230259</v>
      </c>
    </row>
    <row r="311" spans="1:6" s="8" customFormat="1" ht="31.5" x14ac:dyDescent="0.2">
      <c r="A311" s="463"/>
      <c r="B311" s="765"/>
      <c r="C311" s="33" t="s">
        <v>217</v>
      </c>
      <c r="D311" s="24">
        <f>D312+D316</f>
        <v>1160</v>
      </c>
      <c r="E311" s="24">
        <f>+E312+E316</f>
        <v>1143.8599999999999</v>
      </c>
      <c r="F311" s="34">
        <f t="shared" si="16"/>
        <v>0.98608620689655169</v>
      </c>
    </row>
    <row r="312" spans="1:6" s="8" customFormat="1" ht="31.5" x14ac:dyDescent="0.2">
      <c r="A312" s="463"/>
      <c r="B312" s="765"/>
      <c r="C312" s="33" t="s">
        <v>218</v>
      </c>
      <c r="D312" s="24">
        <f>SUM(D313:D315)</f>
        <v>940</v>
      </c>
      <c r="E312" s="24">
        <f>SUM(E313:E315)</f>
        <v>923.8599999999999</v>
      </c>
      <c r="F312" s="34">
        <f t="shared" si="16"/>
        <v>0.98282978723404246</v>
      </c>
    </row>
    <row r="313" spans="1:6" s="8" customFormat="1" ht="31.5" x14ac:dyDescent="0.2">
      <c r="A313" s="463"/>
      <c r="B313" s="765"/>
      <c r="C313" s="33" t="s">
        <v>192</v>
      </c>
      <c r="D313" s="36">
        <v>780</v>
      </c>
      <c r="E313" s="36">
        <v>780</v>
      </c>
      <c r="F313" s="25">
        <f t="shared" si="16"/>
        <v>1</v>
      </c>
    </row>
    <row r="314" spans="1:6" s="8" customFormat="1" ht="31.5" x14ac:dyDescent="0.2">
      <c r="A314" s="463"/>
      <c r="B314" s="765"/>
      <c r="C314" s="33" t="s">
        <v>194</v>
      </c>
      <c r="D314" s="36">
        <v>148</v>
      </c>
      <c r="E314" s="36">
        <v>134.30000000000001</v>
      </c>
      <c r="F314" s="25">
        <f t="shared" si="16"/>
        <v>0.90743243243243255</v>
      </c>
    </row>
    <row r="315" spans="1:6" s="8" customFormat="1" ht="31.5" x14ac:dyDescent="0.2">
      <c r="A315" s="463"/>
      <c r="B315" s="765"/>
      <c r="C315" s="33" t="s">
        <v>195</v>
      </c>
      <c r="D315" s="36">
        <v>12</v>
      </c>
      <c r="E315" s="36">
        <v>9.56</v>
      </c>
      <c r="F315" s="25">
        <f t="shared" si="16"/>
        <v>0.79666666666666675</v>
      </c>
    </row>
    <row r="316" spans="1:6" s="8" customFormat="1" ht="31.5" x14ac:dyDescent="0.2">
      <c r="A316" s="463"/>
      <c r="B316" s="765"/>
      <c r="C316" s="35" t="s">
        <v>180</v>
      </c>
      <c r="D316" s="24">
        <f>D317</f>
        <v>220</v>
      </c>
      <c r="E316" s="24">
        <f>E317</f>
        <v>220</v>
      </c>
      <c r="F316" s="34">
        <f t="shared" si="16"/>
        <v>1</v>
      </c>
    </row>
    <row r="317" spans="1:6" s="8" customFormat="1" ht="31.5" x14ac:dyDescent="0.2">
      <c r="A317" s="464"/>
      <c r="B317" s="685"/>
      <c r="C317" s="33" t="s">
        <v>197</v>
      </c>
      <c r="D317" s="24">
        <v>220</v>
      </c>
      <c r="E317" s="24">
        <v>220</v>
      </c>
      <c r="F317" s="34">
        <f t="shared" si="16"/>
        <v>1</v>
      </c>
    </row>
    <row r="318" spans="1:6" s="8" customFormat="1" ht="15.75" x14ac:dyDescent="0.2">
      <c r="A318" s="463"/>
      <c r="B318" s="765"/>
      <c r="C318" s="35" t="s">
        <v>181</v>
      </c>
      <c r="D318" s="24">
        <f>0</f>
        <v>0</v>
      </c>
      <c r="E318" s="24">
        <f>0</f>
        <v>0</v>
      </c>
      <c r="F318" s="34">
        <f t="shared" si="16"/>
        <v>0</v>
      </c>
    </row>
    <row r="319" spans="1:6" s="8" customFormat="1" ht="31.5" x14ac:dyDescent="0.2">
      <c r="A319" s="463"/>
      <c r="B319" s="765"/>
      <c r="C319" s="35" t="s">
        <v>182</v>
      </c>
      <c r="D319" s="24">
        <f>D320</f>
        <v>34800</v>
      </c>
      <c r="E319" s="24">
        <f>E320</f>
        <v>34500</v>
      </c>
      <c r="F319" s="34">
        <f t="shared" si="16"/>
        <v>0.99137931034482762</v>
      </c>
    </row>
    <row r="320" spans="1:6" s="8" customFormat="1" ht="15.75" x14ac:dyDescent="0.2">
      <c r="A320" s="463"/>
      <c r="B320" s="765"/>
      <c r="C320" s="33" t="s">
        <v>279</v>
      </c>
      <c r="D320" s="24">
        <v>34800</v>
      </c>
      <c r="E320" s="24">
        <v>34500</v>
      </c>
      <c r="F320" s="34">
        <f t="shared" si="16"/>
        <v>0.99137931034482762</v>
      </c>
    </row>
    <row r="321" spans="1:6" s="8" customFormat="1" ht="126" x14ac:dyDescent="0.2">
      <c r="A321" s="463"/>
      <c r="B321" s="765"/>
      <c r="C321" s="35" t="s">
        <v>183</v>
      </c>
      <c r="D321" s="24">
        <v>0</v>
      </c>
      <c r="E321" s="24">
        <v>0</v>
      </c>
      <c r="F321" s="34">
        <f t="shared" si="16"/>
        <v>0</v>
      </c>
    </row>
    <row r="322" spans="1:6" s="8" customFormat="1" ht="31.5" x14ac:dyDescent="0.2">
      <c r="A322" s="463"/>
      <c r="B322" s="765"/>
      <c r="C322" s="35" t="s">
        <v>184</v>
      </c>
      <c r="D322" s="24">
        <v>0</v>
      </c>
      <c r="E322" s="24">
        <v>0</v>
      </c>
      <c r="F322" s="34">
        <f t="shared" si="16"/>
        <v>0</v>
      </c>
    </row>
    <row r="323" spans="1:6" s="8" customFormat="1" ht="15.75" x14ac:dyDescent="0.2">
      <c r="A323" s="463"/>
      <c r="B323" s="686"/>
      <c r="C323" s="35" t="s">
        <v>185</v>
      </c>
      <c r="D323" s="24">
        <v>0</v>
      </c>
      <c r="E323" s="24">
        <v>0</v>
      </c>
      <c r="F323" s="34">
        <f t="shared" si="16"/>
        <v>0</v>
      </c>
    </row>
    <row r="324" spans="1:6" s="8" customFormat="1" ht="15.75" x14ac:dyDescent="0.2">
      <c r="A324" s="463"/>
      <c r="B324" s="683">
        <v>85508</v>
      </c>
      <c r="C324" s="30" t="s">
        <v>126</v>
      </c>
      <c r="D324" s="31">
        <f>D331+D332+D325</f>
        <v>569633</v>
      </c>
      <c r="E324" s="31">
        <f>E331+E332+E325</f>
        <v>568835.88</v>
      </c>
      <c r="F324" s="32">
        <f t="shared" si="15"/>
        <v>0.99860064287005845</v>
      </c>
    </row>
    <row r="325" spans="1:6" s="8" customFormat="1" ht="31.5" x14ac:dyDescent="0.2">
      <c r="A325" s="463"/>
      <c r="B325" s="765"/>
      <c r="C325" s="33" t="s">
        <v>217</v>
      </c>
      <c r="D325" s="24">
        <f>D326+D330</f>
        <v>4022</v>
      </c>
      <c r="E325" s="24">
        <f>+E326+E330</f>
        <v>4021.2200000000003</v>
      </c>
      <c r="F325" s="34">
        <f t="shared" si="15"/>
        <v>0.99980606663351568</v>
      </c>
    </row>
    <row r="326" spans="1:6" s="8" customFormat="1" ht="31.5" x14ac:dyDescent="0.2">
      <c r="A326" s="463"/>
      <c r="B326" s="765"/>
      <c r="C326" s="33" t="s">
        <v>218</v>
      </c>
      <c r="D326" s="24">
        <f>SUM(D327:D329)</f>
        <v>4022</v>
      </c>
      <c r="E326" s="24">
        <f>SUM(E327:E329)</f>
        <v>4021.2200000000003</v>
      </c>
      <c r="F326" s="34">
        <f t="shared" si="15"/>
        <v>0.99980606663351568</v>
      </c>
    </row>
    <row r="327" spans="1:6" s="8" customFormat="1" ht="31.5" x14ac:dyDescent="0.2">
      <c r="A327" s="463"/>
      <c r="B327" s="765"/>
      <c r="C327" s="33" t="s">
        <v>192</v>
      </c>
      <c r="D327" s="36">
        <v>3400</v>
      </c>
      <c r="E327" s="36">
        <v>3400</v>
      </c>
      <c r="F327" s="25">
        <f t="shared" si="15"/>
        <v>1</v>
      </c>
    </row>
    <row r="328" spans="1:6" s="8" customFormat="1" ht="31.5" x14ac:dyDescent="0.2">
      <c r="A328" s="463"/>
      <c r="B328" s="765"/>
      <c r="C328" s="33" t="s">
        <v>194</v>
      </c>
      <c r="D328" s="36">
        <v>587</v>
      </c>
      <c r="E328" s="36">
        <v>586.91999999999996</v>
      </c>
      <c r="F328" s="25">
        <f t="shared" si="15"/>
        <v>0.99986371379897776</v>
      </c>
    </row>
    <row r="329" spans="1:6" s="8" customFormat="1" ht="31.5" x14ac:dyDescent="0.2">
      <c r="A329" s="463"/>
      <c r="B329" s="765"/>
      <c r="C329" s="33" t="s">
        <v>195</v>
      </c>
      <c r="D329" s="36">
        <v>35</v>
      </c>
      <c r="E329" s="36">
        <v>34.299999999999997</v>
      </c>
      <c r="F329" s="25">
        <f t="shared" si="15"/>
        <v>0.97999999999999987</v>
      </c>
    </row>
    <row r="330" spans="1:6" s="8" customFormat="1" ht="31.5" x14ac:dyDescent="0.2">
      <c r="A330" s="463"/>
      <c r="B330" s="765"/>
      <c r="C330" s="35" t="s">
        <v>180</v>
      </c>
      <c r="D330" s="24">
        <v>0</v>
      </c>
      <c r="E330" s="24">
        <v>0</v>
      </c>
      <c r="F330" s="34">
        <f t="shared" si="15"/>
        <v>0</v>
      </c>
    </row>
    <row r="331" spans="1:6" s="8" customFormat="1" ht="15.75" x14ac:dyDescent="0.2">
      <c r="A331" s="463"/>
      <c r="B331" s="765"/>
      <c r="C331" s="35" t="s">
        <v>181</v>
      </c>
      <c r="D331" s="24">
        <f>0</f>
        <v>0</v>
      </c>
      <c r="E331" s="24">
        <f>0</f>
        <v>0</v>
      </c>
      <c r="F331" s="34">
        <f t="shared" si="15"/>
        <v>0</v>
      </c>
    </row>
    <row r="332" spans="1:6" s="8" customFormat="1" ht="31.5" x14ac:dyDescent="0.2">
      <c r="A332" s="463"/>
      <c r="B332" s="765"/>
      <c r="C332" s="35" t="s">
        <v>182</v>
      </c>
      <c r="D332" s="24">
        <f>D333</f>
        <v>565611</v>
      </c>
      <c r="E332" s="24">
        <f>E333</f>
        <v>564814.66</v>
      </c>
      <c r="F332" s="34">
        <f t="shared" si="15"/>
        <v>0.99859207122916638</v>
      </c>
    </row>
    <row r="333" spans="1:6" s="8" customFormat="1" ht="15.75" x14ac:dyDescent="0.2">
      <c r="A333" s="463"/>
      <c r="B333" s="765"/>
      <c r="C333" s="33" t="s">
        <v>279</v>
      </c>
      <c r="D333" s="24">
        <v>565611</v>
      </c>
      <c r="E333" s="24">
        <v>564814.66</v>
      </c>
      <c r="F333" s="34">
        <f t="shared" si="15"/>
        <v>0.99859207122916638</v>
      </c>
    </row>
    <row r="334" spans="1:6" s="8" customFormat="1" ht="126" x14ac:dyDescent="0.2">
      <c r="A334" s="463"/>
      <c r="B334" s="765"/>
      <c r="C334" s="35" t="s">
        <v>183</v>
      </c>
      <c r="D334" s="24">
        <v>0</v>
      </c>
      <c r="E334" s="24">
        <v>0</v>
      </c>
      <c r="F334" s="34">
        <f t="shared" si="15"/>
        <v>0</v>
      </c>
    </row>
    <row r="335" spans="1:6" s="8" customFormat="1" ht="31.5" x14ac:dyDescent="0.2">
      <c r="A335" s="463"/>
      <c r="B335" s="765"/>
      <c r="C335" s="35" t="s">
        <v>184</v>
      </c>
      <c r="D335" s="24">
        <v>0</v>
      </c>
      <c r="E335" s="24">
        <v>0</v>
      </c>
      <c r="F335" s="34">
        <f t="shared" si="15"/>
        <v>0</v>
      </c>
    </row>
    <row r="336" spans="1:6" s="8" customFormat="1" ht="15.75" x14ac:dyDescent="0.2">
      <c r="A336" s="463"/>
      <c r="B336" s="686"/>
      <c r="C336" s="35" t="s">
        <v>185</v>
      </c>
      <c r="D336" s="24">
        <v>0</v>
      </c>
      <c r="E336" s="24">
        <v>0</v>
      </c>
      <c r="F336" s="34">
        <f t="shared" si="15"/>
        <v>0</v>
      </c>
    </row>
    <row r="337" spans="1:6" s="8" customFormat="1" ht="16.5" customHeight="1" x14ac:dyDescent="0.25">
      <c r="A337" s="767" t="s">
        <v>382</v>
      </c>
      <c r="B337" s="767"/>
      <c r="C337" s="767"/>
      <c r="D337" s="517">
        <f>D3+D26+D39+D52+D70+D121+D149+D173+D221+D239+D252+D263+D275+D309</f>
        <v>13658552.009999998</v>
      </c>
      <c r="E337" s="517">
        <f>E3+E26+E39+E52+E70+E121+E149+E173+E221+E239+E252+E263+E275+E309</f>
        <v>13644231.809999999</v>
      </c>
      <c r="F337" s="518">
        <f>IF(E337=0,0,$E337/$D337)</f>
        <v>0.99895155796972368</v>
      </c>
    </row>
  </sheetData>
  <sheetProtection selectLockedCells="1" selectUnlockedCells="1"/>
  <mergeCells count="26">
    <mergeCell ref="A1:F1"/>
    <mergeCell ref="A52:A69"/>
    <mergeCell ref="B53:B69"/>
    <mergeCell ref="A70:A108"/>
    <mergeCell ref="B71:B83"/>
    <mergeCell ref="B84:B108"/>
    <mergeCell ref="A337:C337"/>
    <mergeCell ref="A263:A274"/>
    <mergeCell ref="B264:B274"/>
    <mergeCell ref="A275:A298"/>
    <mergeCell ref="B276:B298"/>
    <mergeCell ref="B324:B336"/>
    <mergeCell ref="B299:B308"/>
    <mergeCell ref="B310:B323"/>
    <mergeCell ref="A252:A262"/>
    <mergeCell ref="B253:B262"/>
    <mergeCell ref="A221:A238"/>
    <mergeCell ref="B222:B238"/>
    <mergeCell ref="A121:A148"/>
    <mergeCell ref="B122:B133"/>
    <mergeCell ref="B134:B148"/>
    <mergeCell ref="A173:A210"/>
    <mergeCell ref="B174:B210"/>
    <mergeCell ref="B150:B162"/>
    <mergeCell ref="A239:A251"/>
    <mergeCell ref="B240:B251"/>
  </mergeCells>
  <pageMargins left="0.70866141732283472" right="0.70866141732283472" top="0.74803149606299213" bottom="0.74803149606299213" header="0.51181102362204722" footer="0.51181102362204722"/>
  <pageSetup paperSize="9" firstPageNumber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WhiteSpace="0" view="pageLayout" workbookViewId="0">
      <selection activeCell="E9" sqref="E9"/>
    </sheetView>
  </sheetViews>
  <sheetFormatPr defaultRowHeight="12.75" x14ac:dyDescent="0.2"/>
  <cols>
    <col min="1" max="1" width="7" style="109" customWidth="1"/>
    <col min="2" max="2" width="9.7109375" style="109" customWidth="1"/>
    <col min="3" max="3" width="6.5703125" style="109" customWidth="1"/>
    <col min="4" max="4" width="29.5703125" style="109" customWidth="1"/>
    <col min="5" max="5" width="14.28515625" style="109" customWidth="1"/>
    <col min="6" max="6" width="12.140625" style="109" customWidth="1"/>
    <col min="7" max="7" width="9.85546875" style="109" customWidth="1"/>
    <col min="8" max="10" width="0" style="109" hidden="1" customWidth="1"/>
    <col min="11" max="16384" width="9.140625" style="109"/>
  </cols>
  <sheetData>
    <row r="1" spans="1:10" ht="64.5" customHeight="1" x14ac:dyDescent="0.3">
      <c r="A1" s="769" t="s">
        <v>383</v>
      </c>
      <c r="B1" s="770"/>
      <c r="C1" s="770"/>
      <c r="D1" s="770"/>
      <c r="E1" s="770"/>
      <c r="F1" s="770"/>
      <c r="G1" s="771"/>
    </row>
    <row r="2" spans="1:10" ht="40.15" customHeight="1" x14ac:dyDescent="0.2">
      <c r="A2" s="106" t="s">
        <v>1</v>
      </c>
      <c r="B2" s="106" t="s">
        <v>2</v>
      </c>
      <c r="C2" s="106" t="s">
        <v>3</v>
      </c>
      <c r="D2" s="106" t="s">
        <v>4</v>
      </c>
      <c r="E2" s="106" t="s">
        <v>5</v>
      </c>
      <c r="F2" s="62" t="s">
        <v>6</v>
      </c>
      <c r="G2" s="106" t="s">
        <v>7</v>
      </c>
      <c r="H2" s="110"/>
      <c r="I2" s="110"/>
      <c r="J2" s="110"/>
    </row>
    <row r="3" spans="1:10" ht="12.75" customHeight="1" x14ac:dyDescent="0.2">
      <c r="A3" s="772" t="s">
        <v>13</v>
      </c>
      <c r="B3" s="772"/>
      <c r="C3" s="772"/>
      <c r="D3" s="772"/>
      <c r="E3" s="772"/>
      <c r="F3" s="772"/>
      <c r="G3" s="772"/>
      <c r="H3" s="111"/>
      <c r="I3" s="111"/>
      <c r="J3" s="111"/>
    </row>
    <row r="4" spans="1:10" ht="18" customHeight="1" x14ac:dyDescent="0.2">
      <c r="A4" s="757" t="s">
        <v>58</v>
      </c>
      <c r="B4" s="105"/>
      <c r="C4" s="105"/>
      <c r="D4" s="49" t="s">
        <v>59</v>
      </c>
      <c r="E4" s="50">
        <f>E6</f>
        <v>20201.5</v>
      </c>
      <c r="F4" s="63">
        <f>F6</f>
        <v>20201.5</v>
      </c>
      <c r="G4" s="51">
        <f t="shared" ref="G4:G16" si="0">IF(F4=0,0,$F4/E4)</f>
        <v>1</v>
      </c>
      <c r="H4" s="112"/>
      <c r="I4" s="112"/>
      <c r="J4" s="112"/>
    </row>
    <row r="5" spans="1:10" ht="90" customHeight="1" x14ac:dyDescent="0.2">
      <c r="A5" s="773"/>
      <c r="B5" s="53"/>
      <c r="C5" s="53"/>
      <c r="D5" s="54" t="s">
        <v>16</v>
      </c>
      <c r="E5" s="55" t="s">
        <v>26</v>
      </c>
      <c r="F5" s="64">
        <v>0</v>
      </c>
      <c r="G5" s="65">
        <f t="shared" si="0"/>
        <v>0</v>
      </c>
      <c r="H5" s="112"/>
      <c r="I5" s="112"/>
      <c r="J5" s="112"/>
    </row>
    <row r="6" spans="1:10" ht="21" customHeight="1" x14ac:dyDescent="0.2">
      <c r="A6" s="773"/>
      <c r="B6" s="757" t="s">
        <v>64</v>
      </c>
      <c r="C6" s="105"/>
      <c r="D6" s="49" t="s">
        <v>65</v>
      </c>
      <c r="E6" s="50">
        <f>SUM(E7:E7)</f>
        <v>20201.5</v>
      </c>
      <c r="F6" s="63">
        <f>SUM(F7:F7)</f>
        <v>20201.5</v>
      </c>
      <c r="G6" s="51">
        <f t="shared" si="0"/>
        <v>1</v>
      </c>
      <c r="H6" s="112"/>
      <c r="I6" s="112"/>
      <c r="J6" s="112"/>
    </row>
    <row r="7" spans="1:10" ht="94.5" x14ac:dyDescent="0.2">
      <c r="A7" s="763"/>
      <c r="B7" s="763"/>
      <c r="C7" s="53" t="s">
        <v>66</v>
      </c>
      <c r="D7" s="54" t="s">
        <v>67</v>
      </c>
      <c r="E7" s="55">
        <v>20201.5</v>
      </c>
      <c r="F7" s="64">
        <v>20201.5</v>
      </c>
      <c r="G7" s="65">
        <f t="shared" si="0"/>
        <v>1</v>
      </c>
      <c r="H7" s="112"/>
      <c r="I7" s="112"/>
      <c r="J7" s="112"/>
    </row>
    <row r="8" spans="1:10" s="119" customFormat="1" ht="15.75" x14ac:dyDescent="0.25">
      <c r="A8" s="113" t="s">
        <v>98</v>
      </c>
      <c r="B8" s="113"/>
      <c r="C8" s="113"/>
      <c r="D8" s="114" t="s">
        <v>99</v>
      </c>
      <c r="E8" s="115">
        <f>E10</f>
        <v>109200</v>
      </c>
      <c r="F8" s="116">
        <f>F10</f>
        <v>82982.94</v>
      </c>
      <c r="G8" s="117">
        <f>F8/E8</f>
        <v>0.75991703296703295</v>
      </c>
      <c r="H8" s="118"/>
      <c r="I8" s="118"/>
      <c r="J8" s="118"/>
    </row>
    <row r="9" spans="1:10" s="126" customFormat="1" ht="94.5" x14ac:dyDescent="0.25">
      <c r="A9" s="120"/>
      <c r="B9" s="120"/>
      <c r="C9" s="121"/>
      <c r="D9" s="107" t="s">
        <v>16</v>
      </c>
      <c r="E9" s="122">
        <f>E26+E37+E50+E60+E63</f>
        <v>0</v>
      </c>
      <c r="F9" s="123">
        <f>F26+F37+F50+F60+F63</f>
        <v>0</v>
      </c>
      <c r="G9" s="124">
        <v>0</v>
      </c>
      <c r="H9" s="125"/>
      <c r="I9" s="125"/>
      <c r="J9" s="125"/>
    </row>
    <row r="10" spans="1:10" s="119" customFormat="1" ht="15.75" x14ac:dyDescent="0.25">
      <c r="A10" s="127"/>
      <c r="B10" s="127" t="s">
        <v>108</v>
      </c>
      <c r="C10" s="127"/>
      <c r="D10" s="128" t="s">
        <v>57</v>
      </c>
      <c r="E10" s="129">
        <f>SUM(E12:E12)</f>
        <v>109200</v>
      </c>
      <c r="F10" s="129">
        <f>SUM(F12:F12)</f>
        <v>82982.94</v>
      </c>
      <c r="G10" s="130">
        <f>F10/E10</f>
        <v>0.75991703296703295</v>
      </c>
      <c r="H10" s="118"/>
      <c r="I10" s="118"/>
      <c r="J10" s="118"/>
    </row>
    <row r="11" spans="1:10" s="126" customFormat="1" ht="94.5" x14ac:dyDescent="0.25">
      <c r="A11" s="131"/>
      <c r="B11" s="131"/>
      <c r="C11" s="132"/>
      <c r="D11" s="133" t="s">
        <v>16</v>
      </c>
      <c r="E11" s="134">
        <v>0</v>
      </c>
      <c r="F11" s="135">
        <v>0</v>
      </c>
      <c r="G11" s="136">
        <v>0</v>
      </c>
      <c r="H11" s="125"/>
      <c r="I11" s="125"/>
      <c r="J11" s="125"/>
    </row>
    <row r="12" spans="1:10" s="126" customFormat="1" ht="94.5" x14ac:dyDescent="0.25">
      <c r="A12" s="120"/>
      <c r="B12" s="120"/>
      <c r="C12" s="121" t="s">
        <v>66</v>
      </c>
      <c r="D12" s="107" t="s">
        <v>67</v>
      </c>
      <c r="E12" s="122">
        <v>109200</v>
      </c>
      <c r="F12" s="321">
        <v>82982.94</v>
      </c>
      <c r="G12" s="124">
        <f>F12/E12</f>
        <v>0.75991703296703295</v>
      </c>
      <c r="H12" s="125"/>
      <c r="I12" s="125"/>
      <c r="J12" s="125"/>
    </row>
    <row r="13" spans="1:10" ht="25.15" customHeight="1" x14ac:dyDescent="0.2">
      <c r="A13" s="774" t="s">
        <v>162</v>
      </c>
      <c r="B13" s="775"/>
      <c r="C13" s="775"/>
      <c r="D13" s="776"/>
      <c r="E13" s="319">
        <f>E4+E8</f>
        <v>129401.5</v>
      </c>
      <c r="F13" s="322">
        <f>F4+F8</f>
        <v>103184.44</v>
      </c>
      <c r="G13" s="320">
        <f t="shared" si="0"/>
        <v>0.79739755721533367</v>
      </c>
      <c r="H13" s="112"/>
      <c r="I13" s="112"/>
      <c r="J13" s="112"/>
    </row>
    <row r="14" spans="1:10" ht="94.5" x14ac:dyDescent="0.2">
      <c r="A14" s="53"/>
      <c r="B14" s="53"/>
      <c r="C14" s="53"/>
      <c r="D14" s="54" t="s">
        <v>16</v>
      </c>
      <c r="E14" s="323" t="str">
        <f>E5</f>
        <v>0,00</v>
      </c>
      <c r="F14" s="326">
        <f>F5</f>
        <v>0</v>
      </c>
      <c r="G14" s="324">
        <f t="shared" si="0"/>
        <v>0</v>
      </c>
    </row>
    <row r="15" spans="1:10" ht="12.75" customHeight="1" x14ac:dyDescent="0.2">
      <c r="A15" s="755" t="s">
        <v>304</v>
      </c>
      <c r="B15" s="755"/>
      <c r="C15" s="755"/>
      <c r="D15" s="755"/>
      <c r="E15" s="50">
        <f>E13</f>
        <v>129401.5</v>
      </c>
      <c r="F15" s="325">
        <f>F13</f>
        <v>103184.44</v>
      </c>
      <c r="G15" s="51">
        <f t="shared" si="0"/>
        <v>0.79739755721533367</v>
      </c>
      <c r="H15" s="137"/>
      <c r="I15" s="137"/>
      <c r="J15" s="137"/>
    </row>
    <row r="16" spans="1:10" ht="110.25" x14ac:dyDescent="0.2">
      <c r="A16" s="106"/>
      <c r="B16" s="106"/>
      <c r="C16" s="106"/>
      <c r="D16" s="54" t="s">
        <v>174</v>
      </c>
      <c r="E16" s="64">
        <v>0</v>
      </c>
      <c r="F16" s="57">
        <v>0</v>
      </c>
      <c r="G16" s="65">
        <f t="shared" si="0"/>
        <v>0</v>
      </c>
      <c r="H16" s="112"/>
      <c r="I16" s="112"/>
    </row>
  </sheetData>
  <sheetProtection selectLockedCells="1" selectUnlockedCells="1"/>
  <mergeCells count="6">
    <mergeCell ref="A15:D15"/>
    <mergeCell ref="A1:G1"/>
    <mergeCell ref="A3:G3"/>
    <mergeCell ref="A4:A7"/>
    <mergeCell ref="B6:B7"/>
    <mergeCell ref="A13:D13"/>
  </mergeCells>
  <pageMargins left="0.70866141732283472" right="0.70866141732283472" top="0.74803149606299213" bottom="0.74803149606299213" header="0.51181102362204722" footer="0.51181102362204722"/>
  <pageSetup paperSize="9" firstPageNumber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sqref="A1:F1"/>
    </sheetView>
  </sheetViews>
  <sheetFormatPr defaultRowHeight="12.75" x14ac:dyDescent="0.2"/>
  <cols>
    <col min="3" max="3" width="22.5703125" customWidth="1"/>
    <col min="4" max="4" width="13.5703125" customWidth="1"/>
    <col min="5" max="5" width="16.7109375" customWidth="1"/>
    <col min="6" max="6" width="10" customWidth="1"/>
  </cols>
  <sheetData>
    <row r="1" spans="1:6" ht="18.75" x14ac:dyDescent="0.2">
      <c r="A1" s="768" t="s">
        <v>380</v>
      </c>
      <c r="B1" s="768"/>
      <c r="C1" s="768"/>
      <c r="D1" s="768"/>
      <c r="E1" s="768"/>
      <c r="F1" s="768"/>
    </row>
    <row r="2" spans="1:6" ht="15.75" x14ac:dyDescent="0.25">
      <c r="A2" s="59" t="s">
        <v>176</v>
      </c>
      <c r="B2" s="59" t="s">
        <v>2</v>
      </c>
      <c r="C2" s="60" t="s">
        <v>4</v>
      </c>
      <c r="D2" s="60" t="s">
        <v>5</v>
      </c>
      <c r="E2" s="60" t="s">
        <v>6</v>
      </c>
      <c r="F2" s="60" t="s">
        <v>7</v>
      </c>
    </row>
    <row r="3" spans="1:6" ht="31.5" x14ac:dyDescent="0.25">
      <c r="A3" s="692">
        <v>750</v>
      </c>
      <c r="B3" s="61"/>
      <c r="C3" s="61" t="s">
        <v>59</v>
      </c>
      <c r="D3" s="66">
        <f>D4</f>
        <v>20201.5</v>
      </c>
      <c r="E3" s="66">
        <f>E4</f>
        <v>20201.5</v>
      </c>
      <c r="F3" s="67">
        <f t="shared" ref="F3:F28" si="0">IF(E3=0,0,$E3/$D3)</f>
        <v>1</v>
      </c>
    </row>
    <row r="4" spans="1:6" ht="19.149999999999999" customHeight="1" x14ac:dyDescent="0.25">
      <c r="A4" s="764"/>
      <c r="B4" s="683">
        <v>75045</v>
      </c>
      <c r="C4" s="68" t="s">
        <v>65</v>
      </c>
      <c r="D4" s="69">
        <f>D5+D9+D11+D12+D13+D14</f>
        <v>20201.5</v>
      </c>
      <c r="E4" s="69">
        <f>E5+E9+E11+E12+E13+E14</f>
        <v>20201.5</v>
      </c>
      <c r="F4" s="70">
        <f t="shared" si="0"/>
        <v>1</v>
      </c>
    </row>
    <row r="5" spans="1:6" ht="31.5" x14ac:dyDescent="0.25">
      <c r="A5" s="764"/>
      <c r="B5" s="765"/>
      <c r="C5" s="6" t="s">
        <v>189</v>
      </c>
      <c r="D5" s="7">
        <f>D6+D7</f>
        <v>10901.5</v>
      </c>
      <c r="E5" s="7">
        <f>E6+E7</f>
        <v>10901.5</v>
      </c>
      <c r="F5" s="5">
        <f t="shared" si="0"/>
        <v>1</v>
      </c>
    </row>
    <row r="6" spans="1:6" ht="47.25" x14ac:dyDescent="0.25">
      <c r="A6" s="764"/>
      <c r="B6" s="765"/>
      <c r="C6" s="6" t="s">
        <v>179</v>
      </c>
      <c r="D6" s="7">
        <v>0</v>
      </c>
      <c r="E6" s="7">
        <v>0</v>
      </c>
      <c r="F6" s="5">
        <f t="shared" si="0"/>
        <v>0</v>
      </c>
    </row>
    <row r="7" spans="1:6" ht="47.25" x14ac:dyDescent="0.25">
      <c r="A7" s="764"/>
      <c r="B7" s="765"/>
      <c r="C7" s="6" t="s">
        <v>180</v>
      </c>
      <c r="D7" s="7">
        <f>SUM(D8:D8)</f>
        <v>10901.5</v>
      </c>
      <c r="E7" s="7">
        <f>SUM(E8:E8)</f>
        <v>10901.5</v>
      </c>
      <c r="F7" s="5">
        <f t="shared" si="0"/>
        <v>1</v>
      </c>
    </row>
    <row r="8" spans="1:6" ht="31.5" x14ac:dyDescent="0.25">
      <c r="A8" s="764"/>
      <c r="B8" s="765"/>
      <c r="C8" s="6" t="s">
        <v>199</v>
      </c>
      <c r="D8" s="7">
        <v>10901.5</v>
      </c>
      <c r="E8" s="7">
        <v>10901.5</v>
      </c>
      <c r="F8" s="5">
        <f t="shared" si="0"/>
        <v>1</v>
      </c>
    </row>
    <row r="9" spans="1:6" ht="31.5" x14ac:dyDescent="0.25">
      <c r="A9" s="764"/>
      <c r="B9" s="765"/>
      <c r="C9" s="6" t="s">
        <v>181</v>
      </c>
      <c r="D9" s="36">
        <v>0</v>
      </c>
      <c r="E9" s="36">
        <v>0</v>
      </c>
      <c r="F9" s="25">
        <f t="shared" si="0"/>
        <v>0</v>
      </c>
    </row>
    <row r="10" spans="1:6" ht="31.5" x14ac:dyDescent="0.25">
      <c r="A10" s="691"/>
      <c r="B10" s="685"/>
      <c r="C10" s="6" t="s">
        <v>182</v>
      </c>
      <c r="D10" s="36">
        <f>D11</f>
        <v>9300</v>
      </c>
      <c r="E10" s="36">
        <v>0</v>
      </c>
      <c r="F10" s="25">
        <f t="shared" si="0"/>
        <v>0</v>
      </c>
    </row>
    <row r="11" spans="1:6" ht="31.5" x14ac:dyDescent="0.25">
      <c r="A11" s="764"/>
      <c r="B11" s="765"/>
      <c r="C11" s="6" t="s">
        <v>190</v>
      </c>
      <c r="D11" s="36">
        <v>9300</v>
      </c>
      <c r="E11" s="36">
        <v>9300</v>
      </c>
      <c r="F11" s="25">
        <f t="shared" si="0"/>
        <v>1</v>
      </c>
    </row>
    <row r="12" spans="1:6" ht="173.25" x14ac:dyDescent="0.25">
      <c r="A12" s="764"/>
      <c r="B12" s="765"/>
      <c r="C12" s="6" t="s">
        <v>183</v>
      </c>
      <c r="D12" s="7">
        <v>0</v>
      </c>
      <c r="E12" s="7">
        <v>0</v>
      </c>
      <c r="F12" s="5">
        <f t="shared" si="0"/>
        <v>0</v>
      </c>
    </row>
    <row r="13" spans="1:6" ht="31.5" x14ac:dyDescent="0.25">
      <c r="A13" s="764"/>
      <c r="B13" s="765"/>
      <c r="C13" s="6" t="s">
        <v>184</v>
      </c>
      <c r="D13" s="7">
        <v>0</v>
      </c>
      <c r="E13" s="7">
        <v>0</v>
      </c>
      <c r="F13" s="5">
        <f t="shared" si="0"/>
        <v>0</v>
      </c>
    </row>
    <row r="14" spans="1:6" ht="15.75" x14ac:dyDescent="0.25">
      <c r="A14" s="690"/>
      <c r="B14" s="686"/>
      <c r="C14" s="6" t="s">
        <v>185</v>
      </c>
      <c r="D14" s="7">
        <v>0</v>
      </c>
      <c r="E14" s="7">
        <v>0</v>
      </c>
      <c r="F14" s="5">
        <f t="shared" si="0"/>
        <v>0</v>
      </c>
    </row>
    <row r="15" spans="1:6" s="8" customFormat="1" ht="15.75" x14ac:dyDescent="0.25">
      <c r="A15" s="43">
        <v>801</v>
      </c>
      <c r="B15" s="138"/>
      <c r="C15" s="61" t="s">
        <v>99</v>
      </c>
      <c r="D15" s="66">
        <f>D16</f>
        <v>109200</v>
      </c>
      <c r="E15" s="66">
        <f>E16</f>
        <v>82982.94</v>
      </c>
      <c r="F15" s="67">
        <f>IF(E15=0,0,$E15/$D15)</f>
        <v>0.75991703296703295</v>
      </c>
    </row>
    <row r="16" spans="1:6" s="8" customFormat="1" ht="15.75" x14ac:dyDescent="0.2">
      <c r="A16" s="494"/>
      <c r="B16" s="714">
        <v>80195</v>
      </c>
      <c r="C16" s="30" t="s">
        <v>57</v>
      </c>
      <c r="D16" s="31">
        <f>D17+D24+D25+D26+D27+D28</f>
        <v>109200</v>
      </c>
      <c r="E16" s="31">
        <f>E17+E24+E25+E26+E27+E28</f>
        <v>82982.94</v>
      </c>
      <c r="F16" s="32">
        <f t="shared" si="0"/>
        <v>0.75991703296703295</v>
      </c>
    </row>
    <row r="17" spans="1:6" s="8" customFormat="1" ht="31.5" x14ac:dyDescent="0.2">
      <c r="A17" s="494"/>
      <c r="B17" s="715"/>
      <c r="C17" s="33" t="s">
        <v>189</v>
      </c>
      <c r="D17" s="24">
        <f>D18+D22</f>
        <v>109200</v>
      </c>
      <c r="E17" s="24">
        <f>E18+E22</f>
        <v>82982.94</v>
      </c>
      <c r="F17" s="34">
        <f t="shared" si="0"/>
        <v>0.75991703296703295</v>
      </c>
    </row>
    <row r="18" spans="1:6" s="8" customFormat="1" ht="47.25" x14ac:dyDescent="0.2">
      <c r="A18" s="494"/>
      <c r="B18" s="715"/>
      <c r="C18" s="33" t="s">
        <v>179</v>
      </c>
      <c r="D18" s="24">
        <f>SUM(D19:D21)</f>
        <v>79200</v>
      </c>
      <c r="E18" s="24">
        <f>SUM(E19:E21)</f>
        <v>55262.94</v>
      </c>
      <c r="F18" s="25">
        <f t="shared" si="0"/>
        <v>0.69776439393939393</v>
      </c>
    </row>
    <row r="19" spans="1:6" s="8" customFormat="1" ht="31.5" x14ac:dyDescent="0.2">
      <c r="A19" s="494"/>
      <c r="B19" s="715"/>
      <c r="C19" s="33" t="s">
        <v>194</v>
      </c>
      <c r="D19" s="24">
        <v>15714</v>
      </c>
      <c r="E19" s="24">
        <v>7977.88</v>
      </c>
      <c r="F19" s="34">
        <f t="shared" si="0"/>
        <v>0.50769250350006367</v>
      </c>
    </row>
    <row r="20" spans="1:6" s="8" customFormat="1" ht="31.5" x14ac:dyDescent="0.2">
      <c r="A20" s="494"/>
      <c r="B20" s="715"/>
      <c r="C20" s="33" t="s">
        <v>195</v>
      </c>
      <c r="D20" s="24">
        <v>2236</v>
      </c>
      <c r="E20" s="24">
        <v>955.7</v>
      </c>
      <c r="F20" s="34">
        <f t="shared" si="0"/>
        <v>0.42741502683363153</v>
      </c>
    </row>
    <row r="21" spans="1:6" s="8" customFormat="1" ht="31.5" x14ac:dyDescent="0.2">
      <c r="A21" s="494"/>
      <c r="B21" s="715"/>
      <c r="C21" s="33" t="s">
        <v>196</v>
      </c>
      <c r="D21" s="24">
        <v>61250</v>
      </c>
      <c r="E21" s="24">
        <v>46329.36</v>
      </c>
      <c r="F21" s="34">
        <f t="shared" si="0"/>
        <v>0.75639771428571434</v>
      </c>
    </row>
    <row r="22" spans="1:6" s="8" customFormat="1" ht="47.25" x14ac:dyDescent="0.2">
      <c r="A22" s="494"/>
      <c r="B22" s="715"/>
      <c r="C22" s="33" t="s">
        <v>180</v>
      </c>
      <c r="D22" s="24">
        <f>+D23</f>
        <v>30000</v>
      </c>
      <c r="E22" s="24">
        <f>E23</f>
        <v>27720</v>
      </c>
      <c r="F22" s="25">
        <f t="shared" si="0"/>
        <v>0.92400000000000004</v>
      </c>
    </row>
    <row r="23" spans="1:6" s="8" customFormat="1" ht="31.5" x14ac:dyDescent="0.2">
      <c r="A23" s="494"/>
      <c r="B23" s="715"/>
      <c r="C23" s="33" t="s">
        <v>200</v>
      </c>
      <c r="D23" s="24">
        <v>30000</v>
      </c>
      <c r="E23" s="24">
        <v>27720</v>
      </c>
      <c r="F23" s="25">
        <f t="shared" si="0"/>
        <v>0.92400000000000004</v>
      </c>
    </row>
    <row r="24" spans="1:6" s="8" customFormat="1" ht="31.5" x14ac:dyDescent="0.2">
      <c r="A24" s="494"/>
      <c r="B24" s="715"/>
      <c r="C24" s="33" t="s">
        <v>181</v>
      </c>
      <c r="D24" s="24">
        <v>0</v>
      </c>
      <c r="E24" s="24">
        <v>0</v>
      </c>
      <c r="F24" s="34">
        <f t="shared" si="0"/>
        <v>0</v>
      </c>
    </row>
    <row r="25" spans="1:6" s="8" customFormat="1" ht="31.5" x14ac:dyDescent="0.2">
      <c r="A25" s="494"/>
      <c r="B25" s="715"/>
      <c r="C25" s="33" t="s">
        <v>182</v>
      </c>
      <c r="D25" s="24">
        <v>0</v>
      </c>
      <c r="E25" s="24">
        <v>0</v>
      </c>
      <c r="F25" s="34">
        <f t="shared" si="0"/>
        <v>0</v>
      </c>
    </row>
    <row r="26" spans="1:6" s="8" customFormat="1" ht="173.25" x14ac:dyDescent="0.2">
      <c r="A26" s="494"/>
      <c r="B26" s="715"/>
      <c r="C26" s="33" t="s">
        <v>183</v>
      </c>
      <c r="D26" s="24">
        <v>0</v>
      </c>
      <c r="E26" s="24">
        <v>0</v>
      </c>
      <c r="F26" s="34">
        <f t="shared" si="0"/>
        <v>0</v>
      </c>
    </row>
    <row r="27" spans="1:6" s="8" customFormat="1" ht="31.5" x14ac:dyDescent="0.2">
      <c r="A27" s="494"/>
      <c r="B27" s="715"/>
      <c r="C27" s="33" t="s">
        <v>184</v>
      </c>
      <c r="D27" s="24">
        <v>0</v>
      </c>
      <c r="E27" s="24">
        <v>0</v>
      </c>
      <c r="F27" s="34">
        <f t="shared" si="0"/>
        <v>0</v>
      </c>
    </row>
    <row r="28" spans="1:6" s="8" customFormat="1" ht="15.75" x14ac:dyDescent="0.2">
      <c r="A28" s="139"/>
      <c r="B28" s="766"/>
      <c r="C28" s="33" t="s">
        <v>185</v>
      </c>
      <c r="D28" s="24">
        <v>0</v>
      </c>
      <c r="E28" s="24">
        <v>0</v>
      </c>
      <c r="F28" s="34">
        <f t="shared" si="0"/>
        <v>0</v>
      </c>
    </row>
    <row r="29" spans="1:6" s="8" customFormat="1" ht="27" customHeight="1" x14ac:dyDescent="0.25">
      <c r="A29" s="777" t="s">
        <v>382</v>
      </c>
      <c r="B29" s="778"/>
      <c r="C29" s="778"/>
      <c r="D29" s="66">
        <f>D3+D15</f>
        <v>129401.5</v>
      </c>
      <c r="E29" s="66">
        <f>E3+E15</f>
        <v>103184.44</v>
      </c>
      <c r="F29" s="67">
        <f>IF(E29=0,0,$E29/$D29)</f>
        <v>0.79739755721533367</v>
      </c>
    </row>
  </sheetData>
  <sheetProtection selectLockedCells="1" selectUnlockedCells="1"/>
  <mergeCells count="5">
    <mergeCell ref="A1:F1"/>
    <mergeCell ref="A3:A14"/>
    <mergeCell ref="B4:B14"/>
    <mergeCell ref="A29:C29"/>
    <mergeCell ref="B16:B28"/>
  </mergeCells>
  <pageMargins left="0.70866141732283472" right="0.70866141732283472" top="0.74803149606299213" bottom="0.74803149606299213" header="0.51181102362204722" footer="0.51181102362204722"/>
  <pageSetup paperSize="9" firstPageNumber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workbookViewId="0">
      <selection activeCell="F5" sqref="F5"/>
    </sheetView>
  </sheetViews>
  <sheetFormatPr defaultRowHeight="12.75" x14ac:dyDescent="0.2"/>
  <cols>
    <col min="1" max="1" width="7.5703125" style="519" customWidth="1"/>
    <col min="2" max="3" width="8.140625" style="519" customWidth="1"/>
    <col min="4" max="4" width="29.5703125" style="519" customWidth="1"/>
    <col min="5" max="5" width="12.85546875" style="519" customWidth="1"/>
    <col min="6" max="6" width="13.28515625" style="519" customWidth="1"/>
    <col min="7" max="7" width="10.7109375" style="520" customWidth="1"/>
    <col min="8" max="10" width="0" style="519" hidden="1" customWidth="1"/>
    <col min="11" max="16384" width="9.140625" style="519"/>
  </cols>
  <sheetData>
    <row r="1" spans="1:10" s="327" customFormat="1" ht="79.5" customHeight="1" x14ac:dyDescent="0.3">
      <c r="A1" s="780" t="s">
        <v>384</v>
      </c>
      <c r="B1" s="780"/>
      <c r="C1" s="780"/>
      <c r="D1" s="780"/>
      <c r="E1" s="780"/>
      <c r="F1" s="780"/>
      <c r="G1" s="780"/>
    </row>
    <row r="2" spans="1:10" s="327" customFormat="1" ht="31.5" x14ac:dyDescent="0.2">
      <c r="A2" s="496" t="s">
        <v>1</v>
      </c>
      <c r="B2" s="496" t="s">
        <v>2</v>
      </c>
      <c r="C2" s="496" t="s">
        <v>3</v>
      </c>
      <c r="D2" s="496" t="s">
        <v>4</v>
      </c>
      <c r="E2" s="496" t="s">
        <v>5</v>
      </c>
      <c r="F2" s="496" t="s">
        <v>6</v>
      </c>
      <c r="G2" s="328" t="s">
        <v>7</v>
      </c>
      <c r="H2" s="329"/>
      <c r="I2" s="329"/>
      <c r="J2" s="329"/>
    </row>
    <row r="3" spans="1:10" s="327" customFormat="1" ht="12.75" customHeight="1" x14ac:dyDescent="0.2">
      <c r="A3" s="781" t="s">
        <v>13</v>
      </c>
      <c r="B3" s="781"/>
      <c r="C3" s="781"/>
      <c r="D3" s="781"/>
      <c r="E3" s="781"/>
      <c r="F3" s="781"/>
      <c r="G3" s="781"/>
      <c r="H3" s="330"/>
      <c r="I3" s="330"/>
      <c r="J3" s="330"/>
    </row>
    <row r="4" spans="1:10" s="327" customFormat="1" ht="31.5" x14ac:dyDescent="0.2">
      <c r="A4" s="782" t="s">
        <v>133</v>
      </c>
      <c r="B4" s="495"/>
      <c r="C4" s="495"/>
      <c r="D4" s="331" t="s">
        <v>134</v>
      </c>
      <c r="E4" s="332">
        <f>E6</f>
        <v>10296.299999999999</v>
      </c>
      <c r="F4" s="332">
        <f>F6</f>
        <v>10296.299999999999</v>
      </c>
      <c r="G4" s="333">
        <f>IF(F4=0,0,$F4/$E4)</f>
        <v>1</v>
      </c>
      <c r="H4" s="334"/>
      <c r="I4" s="334"/>
      <c r="J4" s="334"/>
    </row>
    <row r="5" spans="1:10" s="327" customFormat="1" ht="94.5" x14ac:dyDescent="0.2">
      <c r="A5" s="783"/>
      <c r="B5" s="121"/>
      <c r="C5" s="121"/>
      <c r="D5" s="107" t="s">
        <v>16</v>
      </c>
      <c r="E5" s="122">
        <v>0</v>
      </c>
      <c r="F5" s="122">
        <v>0</v>
      </c>
      <c r="G5" s="124">
        <f>IF(F5=0,0,$F5/E5)</f>
        <v>0</v>
      </c>
      <c r="H5" s="334"/>
      <c r="I5" s="334"/>
      <c r="J5" s="334"/>
    </row>
    <row r="6" spans="1:10" s="327" customFormat="1" ht="47.25" x14ac:dyDescent="0.2">
      <c r="A6" s="783"/>
      <c r="B6" s="782" t="s">
        <v>135</v>
      </c>
      <c r="C6" s="495"/>
      <c r="D6" s="331" t="s">
        <v>136</v>
      </c>
      <c r="E6" s="332">
        <f>E7</f>
        <v>10296.299999999999</v>
      </c>
      <c r="F6" s="332">
        <f>F7</f>
        <v>10296.299999999999</v>
      </c>
      <c r="G6" s="333">
        <f>IF(F6=0,0,$F6/$E6)</f>
        <v>1</v>
      </c>
      <c r="H6" s="334"/>
      <c r="I6" s="334"/>
      <c r="J6" s="334"/>
    </row>
    <row r="7" spans="1:10" s="327" customFormat="1" ht="94.5" x14ac:dyDescent="0.2">
      <c r="A7" s="784"/>
      <c r="B7" s="784"/>
      <c r="C7" s="121" t="s">
        <v>118</v>
      </c>
      <c r="D7" s="107" t="s">
        <v>119</v>
      </c>
      <c r="E7" s="122">
        <v>10296.299999999999</v>
      </c>
      <c r="F7" s="122">
        <v>10296.299999999999</v>
      </c>
      <c r="G7" s="124">
        <f>IF(F7=0,0,$F7/E7)</f>
        <v>1</v>
      </c>
      <c r="H7" s="334"/>
      <c r="I7" s="334"/>
      <c r="J7" s="334"/>
    </row>
    <row r="8" spans="1:10" s="327" customFormat="1" ht="21" customHeight="1" x14ac:dyDescent="0.2">
      <c r="A8" s="782" t="s">
        <v>467</v>
      </c>
      <c r="B8" s="495"/>
      <c r="C8" s="495"/>
      <c r="D8" s="331" t="s">
        <v>469</v>
      </c>
      <c r="E8" s="332">
        <f>E10+E13</f>
        <v>810913</v>
      </c>
      <c r="F8" s="332">
        <f>F10+F13</f>
        <v>806586.41</v>
      </c>
      <c r="G8" s="333">
        <f>IF(F8=0,0,$F8/$E8)</f>
        <v>0.99466454477853983</v>
      </c>
      <c r="H8" s="334"/>
      <c r="I8" s="334"/>
      <c r="J8" s="334"/>
    </row>
    <row r="9" spans="1:10" s="327" customFormat="1" ht="94.5" x14ac:dyDescent="0.2">
      <c r="A9" s="783"/>
      <c r="B9" s="121"/>
      <c r="C9" s="121"/>
      <c r="D9" s="107" t="s">
        <v>16</v>
      </c>
      <c r="E9" s="122">
        <v>0</v>
      </c>
      <c r="F9" s="122">
        <v>0</v>
      </c>
      <c r="G9" s="124">
        <f>IF(F9=0,0,$F9/E9)</f>
        <v>0</v>
      </c>
      <c r="H9" s="334"/>
      <c r="I9" s="334"/>
      <c r="J9" s="334"/>
    </row>
    <row r="10" spans="1:10" s="327" customFormat="1" ht="15.75" x14ac:dyDescent="0.2">
      <c r="A10" s="783"/>
      <c r="B10" s="782" t="s">
        <v>463</v>
      </c>
      <c r="C10" s="495"/>
      <c r="D10" s="331" t="s">
        <v>126</v>
      </c>
      <c r="E10" s="332">
        <f>SUM(E11:E12)</f>
        <v>344464</v>
      </c>
      <c r="F10" s="332">
        <f>SUM(F11:F12)</f>
        <v>342673.64</v>
      </c>
      <c r="G10" s="333">
        <f>F10/E10</f>
        <v>0.99480247573041014</v>
      </c>
      <c r="H10" s="334"/>
      <c r="I10" s="334"/>
      <c r="J10" s="334"/>
    </row>
    <row r="11" spans="1:10" s="327" customFormat="1" ht="94.5" x14ac:dyDescent="0.2">
      <c r="A11" s="783"/>
      <c r="B11" s="783"/>
      <c r="C11" s="121" t="s">
        <v>116</v>
      </c>
      <c r="D11" s="107" t="s">
        <v>117</v>
      </c>
      <c r="E11" s="122">
        <v>78388</v>
      </c>
      <c r="F11" s="122">
        <v>76305.11</v>
      </c>
      <c r="G11" s="124">
        <f>F11/E11</f>
        <v>0.97342845843751591</v>
      </c>
      <c r="H11" s="334"/>
      <c r="I11" s="334"/>
      <c r="J11" s="334"/>
    </row>
    <row r="12" spans="1:10" s="327" customFormat="1" ht="94.5" x14ac:dyDescent="0.2">
      <c r="A12" s="783"/>
      <c r="B12" s="784"/>
      <c r="C12" s="121" t="s">
        <v>118</v>
      </c>
      <c r="D12" s="107" t="s">
        <v>119</v>
      </c>
      <c r="E12" s="122">
        <v>266076</v>
      </c>
      <c r="F12" s="122">
        <v>266368.53000000003</v>
      </c>
      <c r="G12" s="124">
        <f>F12/E12</f>
        <v>1.0010994227213279</v>
      </c>
      <c r="H12" s="334"/>
      <c r="I12" s="334"/>
      <c r="J12" s="334"/>
    </row>
    <row r="13" spans="1:10" s="327" customFormat="1" ht="31.5" x14ac:dyDescent="0.2">
      <c r="A13" s="783"/>
      <c r="B13" s="782" t="s">
        <v>462</v>
      </c>
      <c r="C13" s="495"/>
      <c r="D13" s="331" t="s">
        <v>464</v>
      </c>
      <c r="E13" s="332">
        <f>SUM(E14:E15)</f>
        <v>466449</v>
      </c>
      <c r="F13" s="332">
        <f>SUM(F14:F15)</f>
        <v>463912.77</v>
      </c>
      <c r="G13" s="333">
        <f>IF(F13=0,0,$F13/$E13)</f>
        <v>0.99456268530964809</v>
      </c>
      <c r="H13" s="334"/>
      <c r="I13" s="334"/>
      <c r="J13" s="334"/>
    </row>
    <row r="14" spans="1:10" s="327" customFormat="1" ht="94.5" x14ac:dyDescent="0.2">
      <c r="A14" s="783"/>
      <c r="B14" s="783"/>
      <c r="C14" s="121" t="s">
        <v>116</v>
      </c>
      <c r="D14" s="107" t="s">
        <v>117</v>
      </c>
      <c r="E14" s="122">
        <v>53320</v>
      </c>
      <c r="F14" s="122">
        <v>53319.839999999997</v>
      </c>
      <c r="G14" s="124">
        <f>IF(F14=0,0,$F14/E14)</f>
        <v>0.99999699924981234</v>
      </c>
      <c r="H14" s="334"/>
      <c r="I14" s="334"/>
      <c r="J14" s="334"/>
    </row>
    <row r="15" spans="1:10" s="327" customFormat="1" ht="94.5" x14ac:dyDescent="0.2">
      <c r="A15" s="784"/>
      <c r="B15" s="784"/>
      <c r="C15" s="121" t="s">
        <v>118</v>
      </c>
      <c r="D15" s="107" t="s">
        <v>119</v>
      </c>
      <c r="E15" s="122">
        <v>413129</v>
      </c>
      <c r="F15" s="122">
        <v>410592.93</v>
      </c>
      <c r="G15" s="124">
        <f>IF(F15=0,0,$F15/E15)</f>
        <v>0.99386131208411899</v>
      </c>
      <c r="H15" s="334"/>
      <c r="I15" s="334"/>
      <c r="J15" s="334"/>
    </row>
    <row r="16" spans="1:10" s="327" customFormat="1" ht="16.5" customHeight="1" x14ac:dyDescent="0.2">
      <c r="A16" s="779" t="s">
        <v>162</v>
      </c>
      <c r="B16" s="779"/>
      <c r="C16" s="779"/>
      <c r="D16" s="779"/>
      <c r="E16" s="332">
        <f>E4+E8</f>
        <v>821209.3</v>
      </c>
      <c r="F16" s="332">
        <f>F4+F8</f>
        <v>816882.71000000008</v>
      </c>
      <c r="G16" s="333">
        <f>IF(F16=0,0,$F16/$E16)</f>
        <v>0.99473144057184937</v>
      </c>
      <c r="H16" s="334"/>
      <c r="I16" s="334"/>
      <c r="J16" s="334"/>
    </row>
    <row r="17" spans="1:10" s="327" customFormat="1" ht="94.5" x14ac:dyDescent="0.2">
      <c r="A17" s="121"/>
      <c r="B17" s="121"/>
      <c r="C17" s="121"/>
      <c r="D17" s="107" t="s">
        <v>16</v>
      </c>
      <c r="E17" s="122">
        <v>0</v>
      </c>
      <c r="F17" s="335">
        <v>0</v>
      </c>
      <c r="G17" s="124">
        <f>IF(F17=0,0,$F17/E17)</f>
        <v>0</v>
      </c>
    </row>
    <row r="18" spans="1:10" s="327" customFormat="1" ht="23.25" customHeight="1" x14ac:dyDescent="0.2">
      <c r="A18" s="779" t="s">
        <v>304</v>
      </c>
      <c r="B18" s="779"/>
      <c r="C18" s="779"/>
      <c r="D18" s="779"/>
      <c r="E18" s="332">
        <f>E16</f>
        <v>821209.3</v>
      </c>
      <c r="F18" s="332">
        <f>F16</f>
        <v>816882.71000000008</v>
      </c>
      <c r="G18" s="333">
        <f>IF(F18=0,0,$F18/$E18)</f>
        <v>0.99473144057184937</v>
      </c>
      <c r="H18" s="336"/>
      <c r="I18" s="336"/>
      <c r="J18" s="336"/>
    </row>
    <row r="19" spans="1:10" s="327" customFormat="1" ht="110.25" x14ac:dyDescent="0.2">
      <c r="A19" s="496"/>
      <c r="B19" s="496"/>
      <c r="C19" s="496"/>
      <c r="D19" s="107" t="s">
        <v>174</v>
      </c>
      <c r="E19" s="122">
        <v>0</v>
      </c>
      <c r="F19" s="335">
        <v>0</v>
      </c>
      <c r="G19" s="124">
        <f>IF(F19=0,0,$F19/E19)</f>
        <v>0</v>
      </c>
      <c r="H19" s="334"/>
      <c r="I19" s="334"/>
    </row>
  </sheetData>
  <sheetProtection selectLockedCells="1" selectUnlockedCells="1"/>
  <mergeCells count="9">
    <mergeCell ref="A18:D18"/>
    <mergeCell ref="A1:G1"/>
    <mergeCell ref="A3:G3"/>
    <mergeCell ref="A8:A15"/>
    <mergeCell ref="B10:B12"/>
    <mergeCell ref="B13:B15"/>
    <mergeCell ref="A16:D16"/>
    <mergeCell ref="A4:A7"/>
    <mergeCell ref="B6:B7"/>
  </mergeCells>
  <pageMargins left="0.70866141732283472" right="0.70866141732283472" top="0.74803149606299213" bottom="0.74803149606299213" header="0.51181102362204722" footer="0.51181102362204722"/>
  <pageSetup paperSize="9" scale="98" firstPageNumber="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workbookViewId="0">
      <selection activeCell="N32" sqref="N32"/>
    </sheetView>
  </sheetViews>
  <sheetFormatPr defaultRowHeight="12.75" x14ac:dyDescent="0.2"/>
  <cols>
    <col min="1" max="1" width="7.42578125" style="8" customWidth="1"/>
    <col min="2" max="2" width="9.42578125" style="8" customWidth="1"/>
    <col min="3" max="3" width="29.28515625" style="8" customWidth="1"/>
    <col min="4" max="4" width="14.85546875" style="8" customWidth="1"/>
    <col min="5" max="5" width="14.140625" style="8" customWidth="1"/>
    <col min="6" max="6" width="10.5703125" style="8" customWidth="1"/>
    <col min="7" max="16384" width="9.140625" style="8"/>
  </cols>
  <sheetData>
    <row r="1" spans="1:6" ht="18.75" x14ac:dyDescent="0.2">
      <c r="A1" s="720" t="s">
        <v>380</v>
      </c>
      <c r="B1" s="720"/>
      <c r="C1" s="720"/>
      <c r="D1" s="720"/>
      <c r="E1" s="720"/>
      <c r="F1" s="720"/>
    </row>
    <row r="2" spans="1:6" ht="20.25" customHeight="1" x14ac:dyDescent="0.2">
      <c r="A2" s="10" t="s">
        <v>176</v>
      </c>
      <c r="B2" s="10" t="s">
        <v>2</v>
      </c>
      <c r="C2" s="159" t="s">
        <v>4</v>
      </c>
      <c r="D2" s="159" t="s">
        <v>5</v>
      </c>
      <c r="E2" s="159" t="s">
        <v>6</v>
      </c>
      <c r="F2" s="159" t="s">
        <v>7</v>
      </c>
    </row>
    <row r="3" spans="1:6" ht="36" customHeight="1" x14ac:dyDescent="0.2">
      <c r="A3" s="692">
        <v>853</v>
      </c>
      <c r="B3" s="27"/>
      <c r="C3" s="27" t="s">
        <v>134</v>
      </c>
      <c r="D3" s="28">
        <f>D4</f>
        <v>10296.299999999999</v>
      </c>
      <c r="E3" s="28">
        <f>E4</f>
        <v>10296.299999999999</v>
      </c>
      <c r="F3" s="29">
        <f t="shared" ref="F3:F13" si="0">IF(E3=0,0,$E3/$D3)</f>
        <v>1</v>
      </c>
    </row>
    <row r="4" spans="1:6" ht="53.25" customHeight="1" x14ac:dyDescent="0.2">
      <c r="A4" s="764"/>
      <c r="B4" s="683">
        <v>85311</v>
      </c>
      <c r="C4" s="30" t="s">
        <v>136</v>
      </c>
      <c r="D4" s="31">
        <f>D5+D8+D10+D11+D12+D13</f>
        <v>10296.299999999999</v>
      </c>
      <c r="E4" s="31">
        <f>E5+E8+E10+E11+E12+E13</f>
        <v>10296.299999999999</v>
      </c>
      <c r="F4" s="32">
        <f t="shared" si="0"/>
        <v>1</v>
      </c>
    </row>
    <row r="5" spans="1:6" ht="37.5" customHeight="1" x14ac:dyDescent="0.2">
      <c r="A5" s="764"/>
      <c r="B5" s="765"/>
      <c r="C5" s="33" t="s">
        <v>189</v>
      </c>
      <c r="D5" s="24">
        <v>0</v>
      </c>
      <c r="E5" s="24">
        <v>0</v>
      </c>
      <c r="F5" s="71">
        <f t="shared" si="0"/>
        <v>0</v>
      </c>
    </row>
    <row r="6" spans="1:6" ht="33" customHeight="1" x14ac:dyDescent="0.2">
      <c r="A6" s="764"/>
      <c r="B6" s="765"/>
      <c r="C6" s="33" t="s">
        <v>179</v>
      </c>
      <c r="D6" s="24">
        <v>0</v>
      </c>
      <c r="E6" s="24">
        <v>0</v>
      </c>
      <c r="F6" s="71">
        <f t="shared" si="0"/>
        <v>0</v>
      </c>
    </row>
    <row r="7" spans="1:6" ht="31.5" customHeight="1" x14ac:dyDescent="0.2">
      <c r="A7" s="764"/>
      <c r="B7" s="765"/>
      <c r="C7" s="33" t="s">
        <v>180</v>
      </c>
      <c r="D7" s="24">
        <v>0</v>
      </c>
      <c r="E7" s="24">
        <v>0</v>
      </c>
      <c r="F7" s="71">
        <f t="shared" si="0"/>
        <v>0</v>
      </c>
    </row>
    <row r="8" spans="1:6" ht="26.25" customHeight="1" x14ac:dyDescent="0.2">
      <c r="A8" s="764"/>
      <c r="B8" s="765"/>
      <c r="C8" s="33" t="s">
        <v>181</v>
      </c>
      <c r="D8" s="24">
        <f>D9</f>
        <v>10296.299999999999</v>
      </c>
      <c r="E8" s="24">
        <f>E9</f>
        <v>10296.299999999999</v>
      </c>
      <c r="F8" s="71">
        <f t="shared" si="0"/>
        <v>1</v>
      </c>
    </row>
    <row r="9" spans="1:6" ht="75" customHeight="1" x14ac:dyDescent="0.2">
      <c r="A9" s="764"/>
      <c r="B9" s="765"/>
      <c r="C9" s="33" t="s">
        <v>284</v>
      </c>
      <c r="D9" s="24">
        <v>10296.299999999999</v>
      </c>
      <c r="E9" s="24">
        <v>10296.299999999999</v>
      </c>
      <c r="F9" s="71">
        <f t="shared" si="0"/>
        <v>1</v>
      </c>
    </row>
    <row r="10" spans="1:6" ht="30.75" customHeight="1" x14ac:dyDescent="0.2">
      <c r="A10" s="764"/>
      <c r="B10" s="765"/>
      <c r="C10" s="33" t="s">
        <v>182</v>
      </c>
      <c r="D10" s="24">
        <v>0</v>
      </c>
      <c r="E10" s="24">
        <v>0</v>
      </c>
      <c r="F10" s="71">
        <f t="shared" si="0"/>
        <v>0</v>
      </c>
    </row>
    <row r="11" spans="1:6" ht="124.5" customHeight="1" x14ac:dyDescent="0.2">
      <c r="A11" s="764"/>
      <c r="B11" s="765"/>
      <c r="C11" s="33" t="s">
        <v>183</v>
      </c>
      <c r="D11" s="24">
        <v>0</v>
      </c>
      <c r="E11" s="24">
        <v>0</v>
      </c>
      <c r="F11" s="71">
        <f t="shared" si="0"/>
        <v>0</v>
      </c>
    </row>
    <row r="12" spans="1:6" ht="30.75" customHeight="1" x14ac:dyDescent="0.2">
      <c r="A12" s="764"/>
      <c r="B12" s="765"/>
      <c r="C12" s="33" t="s">
        <v>184</v>
      </c>
      <c r="D12" s="24">
        <v>0</v>
      </c>
      <c r="E12" s="24">
        <v>0</v>
      </c>
      <c r="F12" s="71">
        <f t="shared" si="0"/>
        <v>0</v>
      </c>
    </row>
    <row r="13" spans="1:6" ht="21.75" customHeight="1" x14ac:dyDescent="0.2">
      <c r="A13" s="693"/>
      <c r="B13" s="686"/>
      <c r="C13" s="33" t="s">
        <v>185</v>
      </c>
      <c r="D13" s="24">
        <v>0</v>
      </c>
      <c r="E13" s="24">
        <v>0</v>
      </c>
      <c r="F13" s="71">
        <f t="shared" si="0"/>
        <v>0</v>
      </c>
    </row>
    <row r="14" spans="1:6" ht="16.5" customHeight="1" x14ac:dyDescent="0.2">
      <c r="A14" s="692">
        <v>855</v>
      </c>
      <c r="B14" s="339"/>
      <c r="C14" s="27" t="s">
        <v>469</v>
      </c>
      <c r="D14" s="28">
        <f>D15+D25</f>
        <v>810913</v>
      </c>
      <c r="E14" s="28">
        <f>E15+E25</f>
        <v>806586.41</v>
      </c>
      <c r="F14" s="29">
        <f t="shared" ref="F14:F34" si="1">IF(E14=0,0,$E14/$D14)</f>
        <v>0.99466454477853983</v>
      </c>
    </row>
    <row r="15" spans="1:6" ht="29.25" customHeight="1" x14ac:dyDescent="0.2">
      <c r="A15" s="700"/>
      <c r="B15" s="340">
        <v>85508</v>
      </c>
      <c r="C15" s="337" t="s">
        <v>126</v>
      </c>
      <c r="D15" s="31">
        <f>D20</f>
        <v>344464</v>
      </c>
      <c r="E15" s="31">
        <f>E20</f>
        <v>342673.64</v>
      </c>
      <c r="F15" s="32">
        <f t="shared" ref="F15:F24" si="2">IF(E15=0,0,$E15/$D15)</f>
        <v>0.99480247573041014</v>
      </c>
    </row>
    <row r="16" spans="1:6" ht="33.75" customHeight="1" x14ac:dyDescent="0.2">
      <c r="A16" s="700"/>
      <c r="B16" s="160"/>
      <c r="C16" s="338" t="s">
        <v>189</v>
      </c>
      <c r="D16" s="24">
        <f>D17+D18</f>
        <v>0</v>
      </c>
      <c r="E16" s="24">
        <f>E17+E18</f>
        <v>0</v>
      </c>
      <c r="F16" s="71">
        <f t="shared" si="2"/>
        <v>0</v>
      </c>
    </row>
    <row r="17" spans="1:6" ht="33.75" customHeight="1" x14ac:dyDescent="0.2">
      <c r="A17" s="700"/>
      <c r="B17" s="160"/>
      <c r="C17" s="338" t="s">
        <v>179</v>
      </c>
      <c r="D17" s="24">
        <v>0</v>
      </c>
      <c r="E17" s="24">
        <v>0</v>
      </c>
      <c r="F17" s="71">
        <f t="shared" si="2"/>
        <v>0</v>
      </c>
    </row>
    <row r="18" spans="1:6" ht="33.75" customHeight="1" x14ac:dyDescent="0.2">
      <c r="A18" s="700"/>
      <c r="B18" s="160"/>
      <c r="C18" s="338" t="s">
        <v>180</v>
      </c>
      <c r="D18" s="24">
        <v>0</v>
      </c>
      <c r="E18" s="24">
        <v>0</v>
      </c>
      <c r="F18" s="71">
        <f t="shared" si="2"/>
        <v>0</v>
      </c>
    </row>
    <row r="19" spans="1:6" ht="33.75" customHeight="1" x14ac:dyDescent="0.2">
      <c r="A19" s="700"/>
      <c r="B19" s="160"/>
      <c r="C19" s="338" t="s">
        <v>181</v>
      </c>
      <c r="D19" s="24">
        <v>0</v>
      </c>
      <c r="E19" s="24">
        <v>0</v>
      </c>
      <c r="F19" s="71">
        <f t="shared" si="2"/>
        <v>0</v>
      </c>
    </row>
    <row r="20" spans="1:6" ht="33.75" customHeight="1" x14ac:dyDescent="0.2">
      <c r="A20" s="700"/>
      <c r="B20" s="160"/>
      <c r="C20" s="338" t="s">
        <v>182</v>
      </c>
      <c r="D20" s="24">
        <f>D21</f>
        <v>344464</v>
      </c>
      <c r="E20" s="24">
        <f>E21</f>
        <v>342673.64</v>
      </c>
      <c r="F20" s="71">
        <f t="shared" si="2"/>
        <v>0.99480247573041014</v>
      </c>
    </row>
    <row r="21" spans="1:6" ht="33.75" customHeight="1" x14ac:dyDescent="0.2">
      <c r="A21" s="700"/>
      <c r="B21" s="160"/>
      <c r="C21" s="338" t="s">
        <v>279</v>
      </c>
      <c r="D21" s="24">
        <v>344464</v>
      </c>
      <c r="E21" s="24">
        <v>342673.64</v>
      </c>
      <c r="F21" s="71">
        <f t="shared" si="2"/>
        <v>0.99480247573041014</v>
      </c>
    </row>
    <row r="22" spans="1:6" ht="122.25" customHeight="1" x14ac:dyDescent="0.2">
      <c r="A22" s="700"/>
      <c r="B22" s="160"/>
      <c r="C22" s="338" t="s">
        <v>183</v>
      </c>
      <c r="D22" s="24">
        <v>0</v>
      </c>
      <c r="E22" s="24">
        <v>0</v>
      </c>
      <c r="F22" s="71">
        <f t="shared" si="2"/>
        <v>0</v>
      </c>
    </row>
    <row r="23" spans="1:6" ht="35.25" customHeight="1" x14ac:dyDescent="0.2">
      <c r="A23" s="700"/>
      <c r="B23" s="160"/>
      <c r="C23" s="338" t="s">
        <v>184</v>
      </c>
      <c r="D23" s="24">
        <v>0</v>
      </c>
      <c r="E23" s="24">
        <v>0</v>
      </c>
      <c r="F23" s="34">
        <f t="shared" si="2"/>
        <v>0</v>
      </c>
    </row>
    <row r="24" spans="1:6" ht="18.75" customHeight="1" x14ac:dyDescent="0.2">
      <c r="A24" s="700"/>
      <c r="B24" s="341"/>
      <c r="C24" s="338" t="s">
        <v>185</v>
      </c>
      <c r="D24" s="24"/>
      <c r="E24" s="24"/>
      <c r="F24" s="71">
        <f t="shared" si="2"/>
        <v>0</v>
      </c>
    </row>
    <row r="25" spans="1:6" ht="30.75" customHeight="1" x14ac:dyDescent="0.2">
      <c r="A25" s="764"/>
      <c r="B25" s="685">
        <v>85510</v>
      </c>
      <c r="C25" s="30" t="s">
        <v>464</v>
      </c>
      <c r="D25" s="31">
        <f>D26</f>
        <v>466449</v>
      </c>
      <c r="E25" s="31">
        <f>E26</f>
        <v>463912.77</v>
      </c>
      <c r="F25" s="32">
        <f t="shared" si="1"/>
        <v>0.99456268530964809</v>
      </c>
    </row>
    <row r="26" spans="1:6" ht="35.25" customHeight="1" x14ac:dyDescent="0.2">
      <c r="A26" s="764"/>
      <c r="B26" s="765"/>
      <c r="C26" s="33" t="s">
        <v>189</v>
      </c>
      <c r="D26" s="24">
        <f>D27+D29</f>
        <v>466449</v>
      </c>
      <c r="E26" s="24">
        <f>E27+E29</f>
        <v>463912.77</v>
      </c>
      <c r="F26" s="34">
        <f t="shared" si="1"/>
        <v>0.99456268530964809</v>
      </c>
    </row>
    <row r="27" spans="1:6" ht="34.5" customHeight="1" x14ac:dyDescent="0.2">
      <c r="A27" s="764"/>
      <c r="B27" s="765"/>
      <c r="C27" s="33" t="s">
        <v>179</v>
      </c>
      <c r="D27" s="24">
        <f>D28</f>
        <v>466449</v>
      </c>
      <c r="E27" s="24">
        <f>E28</f>
        <v>463912.77</v>
      </c>
      <c r="F27" s="34">
        <f t="shared" si="1"/>
        <v>0.99456268530964809</v>
      </c>
    </row>
    <row r="28" spans="1:6" ht="34.5" customHeight="1" x14ac:dyDescent="0.2">
      <c r="A28" s="764"/>
      <c r="B28" s="765"/>
      <c r="C28" s="33" t="s">
        <v>192</v>
      </c>
      <c r="D28" s="521">
        <v>466449</v>
      </c>
      <c r="E28" s="24">
        <v>463912.77</v>
      </c>
      <c r="F28" s="71">
        <f t="shared" si="1"/>
        <v>0.99456268530964809</v>
      </c>
    </row>
    <row r="29" spans="1:6" ht="36" customHeight="1" x14ac:dyDescent="0.2">
      <c r="A29" s="764"/>
      <c r="B29" s="765"/>
      <c r="C29" s="33" t="s">
        <v>180</v>
      </c>
      <c r="D29" s="24">
        <v>0</v>
      </c>
      <c r="E29" s="24">
        <v>0</v>
      </c>
      <c r="F29" s="34">
        <f t="shared" si="1"/>
        <v>0</v>
      </c>
    </row>
    <row r="30" spans="1:6" ht="18.75" customHeight="1" x14ac:dyDescent="0.2">
      <c r="A30" s="764"/>
      <c r="B30" s="765"/>
      <c r="C30" s="33" t="s">
        <v>181</v>
      </c>
      <c r="D30" s="36">
        <v>0</v>
      </c>
      <c r="E30" s="36">
        <v>0</v>
      </c>
      <c r="F30" s="25">
        <f t="shared" si="1"/>
        <v>0</v>
      </c>
    </row>
    <row r="31" spans="1:6" ht="31.5" customHeight="1" x14ac:dyDescent="0.2">
      <c r="A31" s="764"/>
      <c r="B31" s="765"/>
      <c r="C31" s="33" t="s">
        <v>182</v>
      </c>
      <c r="D31" s="36">
        <v>0</v>
      </c>
      <c r="E31" s="36">
        <v>0</v>
      </c>
      <c r="F31" s="25">
        <f t="shared" si="1"/>
        <v>0</v>
      </c>
    </row>
    <row r="32" spans="1:6" ht="122.25" customHeight="1" x14ac:dyDescent="0.2">
      <c r="A32" s="764"/>
      <c r="B32" s="765"/>
      <c r="C32" s="33" t="s">
        <v>183</v>
      </c>
      <c r="D32" s="24">
        <v>0</v>
      </c>
      <c r="E32" s="24">
        <v>0</v>
      </c>
      <c r="F32" s="34">
        <f t="shared" si="1"/>
        <v>0</v>
      </c>
    </row>
    <row r="33" spans="1:6" ht="35.25" customHeight="1" x14ac:dyDescent="0.2">
      <c r="A33" s="764"/>
      <c r="B33" s="765"/>
      <c r="C33" s="33" t="s">
        <v>184</v>
      </c>
      <c r="D33" s="24">
        <v>0</v>
      </c>
      <c r="E33" s="24">
        <v>0</v>
      </c>
      <c r="F33" s="34">
        <f t="shared" si="1"/>
        <v>0</v>
      </c>
    </row>
    <row r="34" spans="1:6" ht="18.75" customHeight="1" x14ac:dyDescent="0.2">
      <c r="A34" s="764"/>
      <c r="B34" s="686"/>
      <c r="C34" s="33" t="s">
        <v>185</v>
      </c>
      <c r="D34" s="24"/>
      <c r="E34" s="24"/>
      <c r="F34" s="71">
        <f t="shared" si="1"/>
        <v>0</v>
      </c>
    </row>
    <row r="35" spans="1:6" ht="16.5" customHeight="1" x14ac:dyDescent="0.2">
      <c r="A35" s="785" t="s">
        <v>382</v>
      </c>
      <c r="B35" s="785"/>
      <c r="C35" s="785"/>
      <c r="D35" s="28">
        <f>D3+D14</f>
        <v>821209.3</v>
      </c>
      <c r="E35" s="28">
        <f>E3+E14</f>
        <v>816882.71000000008</v>
      </c>
      <c r="F35" s="29">
        <f>IF(E35=0,0,$E35/$D35)</f>
        <v>0.99473144057184937</v>
      </c>
    </row>
  </sheetData>
  <sheetProtection selectLockedCells="1" selectUnlockedCells="1"/>
  <mergeCells count="6">
    <mergeCell ref="A3:A13"/>
    <mergeCell ref="B4:B13"/>
    <mergeCell ref="A35:C35"/>
    <mergeCell ref="A1:F1"/>
    <mergeCell ref="A14:A34"/>
    <mergeCell ref="B25:B34"/>
  </mergeCells>
  <pageMargins left="0.70866141732283472" right="0.70866141732283472" top="0.74803149606299213" bottom="0.74803149606299213" header="0.51181102362204722" footer="0.51181102362204722"/>
  <pageSetup paperSize="9" firstPageNumber="0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D41" sqref="D41"/>
    </sheetView>
  </sheetViews>
  <sheetFormatPr defaultRowHeight="12.75" x14ac:dyDescent="0.2"/>
  <cols>
    <col min="1" max="2" width="9.28515625" customWidth="1"/>
    <col min="3" max="3" width="9.140625" style="317" customWidth="1"/>
    <col min="4" max="4" width="26.28515625" style="318" customWidth="1"/>
    <col min="5" max="5" width="13.7109375" style="8" customWidth="1"/>
    <col min="6" max="6" width="16.140625" customWidth="1"/>
    <col min="7" max="7" width="11.7109375" customWidth="1"/>
  </cols>
  <sheetData>
    <row r="1" spans="1:7" s="8" customFormat="1" ht="59.25" customHeight="1" x14ac:dyDescent="0.2">
      <c r="A1" s="789" t="s">
        <v>385</v>
      </c>
      <c r="B1" s="790"/>
      <c r="C1" s="790"/>
      <c r="D1" s="790"/>
      <c r="E1" s="790"/>
      <c r="F1" s="790"/>
      <c r="G1" s="791"/>
    </row>
    <row r="2" spans="1:7" s="8" customFormat="1" ht="19.5" customHeight="1" x14ac:dyDescent="0.2">
      <c r="A2" s="159" t="s">
        <v>1</v>
      </c>
      <c r="B2" s="159" t="s">
        <v>2</v>
      </c>
      <c r="C2" s="159" t="s">
        <v>3</v>
      </c>
      <c r="D2" s="159" t="s">
        <v>4</v>
      </c>
      <c r="E2" s="159" t="s">
        <v>5</v>
      </c>
      <c r="F2" s="316" t="s">
        <v>6</v>
      </c>
      <c r="G2" s="159" t="s">
        <v>7</v>
      </c>
    </row>
    <row r="3" spans="1:7" s="8" customFormat="1" ht="15.75" customHeight="1" x14ac:dyDescent="0.2">
      <c r="A3" s="792" t="s">
        <v>13</v>
      </c>
      <c r="B3" s="793"/>
      <c r="C3" s="793"/>
      <c r="D3" s="793"/>
      <c r="E3" s="793"/>
      <c r="F3" s="793"/>
      <c r="G3" s="794"/>
    </row>
    <row r="4" spans="1:7" s="8" customFormat="1" ht="42.75" customHeight="1" x14ac:dyDescent="0.2">
      <c r="A4" s="795">
        <v>900</v>
      </c>
      <c r="B4" s="72"/>
      <c r="C4" s="73"/>
      <c r="D4" s="41" t="s">
        <v>159</v>
      </c>
      <c r="E4" s="74">
        <f>E7</f>
        <v>104000</v>
      </c>
      <c r="F4" s="75">
        <f>F7</f>
        <v>271306.87</v>
      </c>
      <c r="G4" s="76">
        <f t="shared" ref="G4:G11" si="0">IF(F4=0,0,$F4/$E4)</f>
        <v>2.6087199038461537</v>
      </c>
    </row>
    <row r="5" spans="1:7" s="8" customFormat="1" ht="117" customHeight="1" x14ac:dyDescent="0.2">
      <c r="A5" s="796"/>
      <c r="B5" s="11"/>
      <c r="C5" s="12"/>
      <c r="D5" s="39" t="s">
        <v>16</v>
      </c>
      <c r="E5" s="13">
        <v>0</v>
      </c>
      <c r="F5" s="14">
        <v>0</v>
      </c>
      <c r="G5" s="77">
        <f t="shared" si="0"/>
        <v>0</v>
      </c>
    </row>
    <row r="6" spans="1:7" s="8" customFormat="1" ht="66" customHeight="1" x14ac:dyDescent="0.2">
      <c r="A6" s="796"/>
      <c r="B6" s="798">
        <v>90019</v>
      </c>
      <c r="C6" s="38"/>
      <c r="D6" s="78" t="s">
        <v>161</v>
      </c>
      <c r="E6" s="79">
        <f>E7</f>
        <v>104000</v>
      </c>
      <c r="F6" s="80">
        <f>F7</f>
        <v>271306.87</v>
      </c>
      <c r="G6" s="81">
        <f t="shared" si="0"/>
        <v>2.6087199038461537</v>
      </c>
    </row>
    <row r="7" spans="1:7" s="8" customFormat="1" ht="17.25" customHeight="1" x14ac:dyDescent="0.2">
      <c r="A7" s="797"/>
      <c r="B7" s="799"/>
      <c r="C7" s="15" t="s">
        <v>305</v>
      </c>
      <c r="D7" s="16" t="s">
        <v>20</v>
      </c>
      <c r="E7" s="17">
        <v>104000</v>
      </c>
      <c r="F7" s="18">
        <v>271306.87</v>
      </c>
      <c r="G7" s="77">
        <f t="shared" si="0"/>
        <v>2.6087199038461537</v>
      </c>
    </row>
    <row r="8" spans="1:7" s="8" customFormat="1" ht="23.25" customHeight="1" x14ac:dyDescent="0.2">
      <c r="A8" s="800" t="s">
        <v>306</v>
      </c>
      <c r="B8" s="800"/>
      <c r="C8" s="800"/>
      <c r="D8" s="800"/>
      <c r="E8" s="82">
        <f>E4</f>
        <v>104000</v>
      </c>
      <c r="F8" s="96">
        <f>F4</f>
        <v>271306.87</v>
      </c>
      <c r="G8" s="76">
        <f t="shared" si="0"/>
        <v>2.6087199038461537</v>
      </c>
    </row>
    <row r="9" spans="1:7" s="8" customFormat="1" ht="126" customHeight="1" x14ac:dyDescent="0.2">
      <c r="A9" s="19"/>
      <c r="B9" s="20"/>
      <c r="C9" s="21"/>
      <c r="D9" s="83" t="s">
        <v>16</v>
      </c>
      <c r="E9" s="22">
        <v>0</v>
      </c>
      <c r="F9" s="18">
        <v>0</v>
      </c>
      <c r="G9" s="77">
        <f t="shared" si="0"/>
        <v>0</v>
      </c>
    </row>
    <row r="10" spans="1:7" s="8" customFormat="1" ht="17.25" customHeight="1" x14ac:dyDescent="0.2">
      <c r="A10" s="786" t="s">
        <v>304</v>
      </c>
      <c r="B10" s="786"/>
      <c r="C10" s="786"/>
      <c r="D10" s="786"/>
      <c r="E10" s="84">
        <f>E8</f>
        <v>104000</v>
      </c>
      <c r="F10" s="85">
        <f>F8</f>
        <v>271306.87</v>
      </c>
      <c r="G10" s="76">
        <f t="shared" si="0"/>
        <v>2.6087199038461537</v>
      </c>
    </row>
    <row r="11" spans="1:7" s="8" customFormat="1" ht="114" customHeight="1" x14ac:dyDescent="0.2">
      <c r="A11" s="19"/>
      <c r="B11" s="20"/>
      <c r="C11" s="20"/>
      <c r="D11" s="39" t="s">
        <v>16</v>
      </c>
      <c r="E11" s="23">
        <v>0</v>
      </c>
      <c r="F11" s="24">
        <v>0</v>
      </c>
      <c r="G11" s="77">
        <f t="shared" si="0"/>
        <v>0</v>
      </c>
    </row>
    <row r="12" spans="1:7" s="8" customFormat="1" ht="37.5" customHeight="1" x14ac:dyDescent="0.2">
      <c r="A12" s="787" t="s">
        <v>307</v>
      </c>
      <c r="B12" s="787"/>
      <c r="C12" s="787"/>
      <c r="D12" s="787"/>
      <c r="E12" s="787"/>
      <c r="F12" s="787"/>
      <c r="G12" s="787"/>
    </row>
    <row r="13" spans="1:7" s="8" customFormat="1" ht="55.5" customHeight="1" x14ac:dyDescent="0.2">
      <c r="A13" s="788" t="s">
        <v>308</v>
      </c>
      <c r="B13" s="788"/>
      <c r="C13" s="788"/>
      <c r="D13" s="788"/>
      <c r="E13" s="788"/>
      <c r="F13" s="788"/>
      <c r="G13" s="788"/>
    </row>
    <row r="14" spans="1:7" s="8" customFormat="1" ht="15.75" x14ac:dyDescent="0.2">
      <c r="A14" s="159" t="s">
        <v>1</v>
      </c>
      <c r="B14" s="159" t="s">
        <v>2</v>
      </c>
      <c r="C14" s="159" t="s">
        <v>3</v>
      </c>
      <c r="D14" s="159" t="s">
        <v>4</v>
      </c>
      <c r="E14" s="159" t="s">
        <v>5</v>
      </c>
      <c r="F14" s="159" t="s">
        <v>6</v>
      </c>
      <c r="G14" s="159" t="s">
        <v>7</v>
      </c>
    </row>
    <row r="15" spans="1:7" s="8" customFormat="1" ht="24.75" customHeight="1" x14ac:dyDescent="0.2">
      <c r="A15" s="806" t="s">
        <v>786</v>
      </c>
      <c r="B15" s="807"/>
      <c r="C15" s="807"/>
      <c r="D15" s="807"/>
      <c r="E15" s="807"/>
      <c r="F15" s="807"/>
      <c r="G15" s="808"/>
    </row>
    <row r="16" spans="1:7" s="8" customFormat="1" ht="15.75" x14ac:dyDescent="0.2">
      <c r="A16" s="812">
        <v>801</v>
      </c>
      <c r="B16" s="86"/>
      <c r="C16" s="87"/>
      <c r="D16" s="88" t="s">
        <v>99</v>
      </c>
      <c r="E16" s="89">
        <f>E17</f>
        <v>4000</v>
      </c>
      <c r="F16" s="89">
        <f>F17</f>
        <v>3995.97</v>
      </c>
      <c r="G16" s="90">
        <f t="shared" ref="G16:G39" si="1">IF(F16=0,0,$F16/$E16)</f>
        <v>0.99899249999999995</v>
      </c>
    </row>
    <row r="17" spans="1:7" s="8" customFormat="1" ht="15.75" x14ac:dyDescent="0.2">
      <c r="A17" s="813"/>
      <c r="B17" s="815">
        <v>80130</v>
      </c>
      <c r="C17" s="91"/>
      <c r="D17" s="92" t="s">
        <v>103</v>
      </c>
      <c r="E17" s="93">
        <f>E18+E22+E23+E24+E25+E26</f>
        <v>4000</v>
      </c>
      <c r="F17" s="93">
        <f>F18+F22+F23+F24+F25+F26</f>
        <v>3995.97</v>
      </c>
      <c r="G17" s="94">
        <f t="shared" si="1"/>
        <v>0.99899249999999995</v>
      </c>
    </row>
    <row r="18" spans="1:7" s="8" customFormat="1" ht="31.5" x14ac:dyDescent="0.2">
      <c r="A18" s="813"/>
      <c r="B18" s="816"/>
      <c r="C18" s="33"/>
      <c r="D18" s="35" t="s">
        <v>189</v>
      </c>
      <c r="E18" s="36">
        <f>E19+E20</f>
        <v>4000</v>
      </c>
      <c r="F18" s="36">
        <f>F19+F20</f>
        <v>3995.97</v>
      </c>
      <c r="G18" s="95">
        <f t="shared" si="1"/>
        <v>0.99899249999999995</v>
      </c>
    </row>
    <row r="19" spans="1:7" s="8" customFormat="1" ht="31.5" x14ac:dyDescent="0.2">
      <c r="A19" s="813"/>
      <c r="B19" s="816"/>
      <c r="C19" s="33"/>
      <c r="D19" s="35" t="s">
        <v>179</v>
      </c>
      <c r="E19" s="36">
        <v>0</v>
      </c>
      <c r="F19" s="36">
        <v>0</v>
      </c>
      <c r="G19" s="95">
        <f t="shared" si="1"/>
        <v>0</v>
      </c>
    </row>
    <row r="20" spans="1:7" s="8" customFormat="1" ht="47.25" x14ac:dyDescent="0.2">
      <c r="A20" s="813"/>
      <c r="B20" s="816"/>
      <c r="C20" s="33"/>
      <c r="D20" s="35" t="s">
        <v>180</v>
      </c>
      <c r="E20" s="36">
        <f>E21</f>
        <v>4000</v>
      </c>
      <c r="F20" s="36">
        <f>F21</f>
        <v>3995.97</v>
      </c>
      <c r="G20" s="95">
        <f t="shared" si="1"/>
        <v>0.99899249999999995</v>
      </c>
    </row>
    <row r="21" spans="1:7" s="8" customFormat="1" ht="31.5" x14ac:dyDescent="0.2">
      <c r="A21" s="813"/>
      <c r="B21" s="816"/>
      <c r="C21" s="33">
        <v>4190</v>
      </c>
      <c r="D21" s="35" t="s">
        <v>483</v>
      </c>
      <c r="E21" s="36">
        <v>4000</v>
      </c>
      <c r="F21" s="36">
        <v>3995.97</v>
      </c>
      <c r="G21" s="95">
        <f t="shared" si="1"/>
        <v>0.99899249999999995</v>
      </c>
    </row>
    <row r="22" spans="1:7" s="8" customFormat="1" ht="31.5" x14ac:dyDescent="0.2">
      <c r="A22" s="813"/>
      <c r="B22" s="816"/>
      <c r="C22" s="33"/>
      <c r="D22" s="35" t="s">
        <v>181</v>
      </c>
      <c r="E22" s="36">
        <v>0</v>
      </c>
      <c r="F22" s="36">
        <v>0</v>
      </c>
      <c r="G22" s="95">
        <f t="shared" si="1"/>
        <v>0</v>
      </c>
    </row>
    <row r="23" spans="1:7" s="8" customFormat="1" ht="31.5" x14ac:dyDescent="0.2">
      <c r="A23" s="813"/>
      <c r="B23" s="816"/>
      <c r="C23" s="33"/>
      <c r="D23" s="35" t="s">
        <v>182</v>
      </c>
      <c r="E23" s="36">
        <v>0</v>
      </c>
      <c r="F23" s="36">
        <v>0</v>
      </c>
      <c r="G23" s="95">
        <f t="shared" si="1"/>
        <v>0</v>
      </c>
    </row>
    <row r="24" spans="1:7" s="8" customFormat="1" ht="126" x14ac:dyDescent="0.2">
      <c r="A24" s="813"/>
      <c r="B24" s="816"/>
      <c r="C24" s="33"/>
      <c r="D24" s="35" t="s">
        <v>183</v>
      </c>
      <c r="E24" s="36">
        <v>0</v>
      </c>
      <c r="F24" s="36">
        <v>0</v>
      </c>
      <c r="G24" s="95">
        <f t="shared" si="1"/>
        <v>0</v>
      </c>
    </row>
    <row r="25" spans="1:7" s="8" customFormat="1" ht="31.5" x14ac:dyDescent="0.2">
      <c r="A25" s="813"/>
      <c r="B25" s="816"/>
      <c r="C25" s="33"/>
      <c r="D25" s="35" t="s">
        <v>184</v>
      </c>
      <c r="E25" s="36">
        <v>0</v>
      </c>
      <c r="F25" s="36">
        <v>0</v>
      </c>
      <c r="G25" s="95">
        <f t="shared" si="1"/>
        <v>0</v>
      </c>
    </row>
    <row r="26" spans="1:7" s="8" customFormat="1" ht="15.75" x14ac:dyDescent="0.2">
      <c r="A26" s="814"/>
      <c r="B26" s="817"/>
      <c r="C26" s="33"/>
      <c r="D26" s="35" t="s">
        <v>185</v>
      </c>
      <c r="E26" s="36">
        <v>0</v>
      </c>
      <c r="F26" s="36">
        <v>0</v>
      </c>
      <c r="G26" s="95">
        <f t="shared" si="1"/>
        <v>0</v>
      </c>
    </row>
    <row r="27" spans="1:7" s="8" customFormat="1" ht="31.5" x14ac:dyDescent="0.2">
      <c r="A27" s="812">
        <v>900</v>
      </c>
      <c r="B27" s="86"/>
      <c r="C27" s="87"/>
      <c r="D27" s="88" t="s">
        <v>159</v>
      </c>
      <c r="E27" s="89">
        <f>E28</f>
        <v>80000</v>
      </c>
      <c r="F27" s="89">
        <f>F28</f>
        <v>25431.11</v>
      </c>
      <c r="G27" s="90">
        <f t="shared" si="1"/>
        <v>0.31788887500000002</v>
      </c>
    </row>
    <row r="28" spans="1:7" s="8" customFormat="1" ht="15.75" x14ac:dyDescent="0.2">
      <c r="A28" s="813"/>
      <c r="B28" s="815">
        <v>90095</v>
      </c>
      <c r="C28" s="91"/>
      <c r="D28" s="92" t="s">
        <v>57</v>
      </c>
      <c r="E28" s="93">
        <f>E29</f>
        <v>80000</v>
      </c>
      <c r="F28" s="93">
        <f>F29</f>
        <v>25431.11</v>
      </c>
      <c r="G28" s="94">
        <f t="shared" si="1"/>
        <v>0.31788887500000002</v>
      </c>
    </row>
    <row r="29" spans="1:7" s="8" customFormat="1" ht="31.5" x14ac:dyDescent="0.2">
      <c r="A29" s="813"/>
      <c r="B29" s="816"/>
      <c r="C29" s="33"/>
      <c r="D29" s="35" t="s">
        <v>189</v>
      </c>
      <c r="E29" s="36">
        <f>E30+E31</f>
        <v>80000</v>
      </c>
      <c r="F29" s="36">
        <f>F30+F31</f>
        <v>25431.11</v>
      </c>
      <c r="G29" s="25">
        <f t="shared" si="1"/>
        <v>0.31788887500000002</v>
      </c>
    </row>
    <row r="30" spans="1:7" s="8" customFormat="1" ht="31.5" x14ac:dyDescent="0.2">
      <c r="A30" s="813"/>
      <c r="B30" s="816"/>
      <c r="C30" s="33"/>
      <c r="D30" s="35" t="s">
        <v>179</v>
      </c>
      <c r="E30" s="36">
        <v>0</v>
      </c>
      <c r="F30" s="36">
        <v>0</v>
      </c>
      <c r="G30" s="25">
        <f t="shared" si="1"/>
        <v>0</v>
      </c>
    </row>
    <row r="31" spans="1:7" s="8" customFormat="1" ht="47.25" x14ac:dyDescent="0.2">
      <c r="A31" s="813"/>
      <c r="B31" s="816"/>
      <c r="C31" s="33"/>
      <c r="D31" s="35" t="s">
        <v>180</v>
      </c>
      <c r="E31" s="36">
        <f>SUM(E32:E33)</f>
        <v>80000</v>
      </c>
      <c r="F31" s="36">
        <f>SUM(F32:F33)</f>
        <v>25431.11</v>
      </c>
      <c r="G31" s="25">
        <f t="shared" si="1"/>
        <v>0.31788887500000002</v>
      </c>
    </row>
    <row r="32" spans="1:7" s="8" customFormat="1" ht="31.5" x14ac:dyDescent="0.2">
      <c r="A32" s="813"/>
      <c r="B32" s="816"/>
      <c r="C32" s="33">
        <v>4210</v>
      </c>
      <c r="D32" s="35" t="s">
        <v>484</v>
      </c>
      <c r="E32" s="36">
        <v>40000</v>
      </c>
      <c r="F32" s="36">
        <v>7431.11</v>
      </c>
      <c r="G32" s="25">
        <f t="shared" si="1"/>
        <v>0.18577774999999999</v>
      </c>
    </row>
    <row r="33" spans="1:7" s="8" customFormat="1" ht="15.75" x14ac:dyDescent="0.2">
      <c r="A33" s="813"/>
      <c r="B33" s="816"/>
      <c r="C33" s="33">
        <v>4300</v>
      </c>
      <c r="D33" s="35" t="s">
        <v>485</v>
      </c>
      <c r="E33" s="36">
        <v>40000</v>
      </c>
      <c r="F33" s="36">
        <v>18000</v>
      </c>
      <c r="G33" s="95">
        <f t="shared" si="1"/>
        <v>0.45</v>
      </c>
    </row>
    <row r="34" spans="1:7" s="8" customFormat="1" ht="31.5" x14ac:dyDescent="0.2">
      <c r="A34" s="813"/>
      <c r="B34" s="816"/>
      <c r="C34" s="33"/>
      <c r="D34" s="35" t="s">
        <v>181</v>
      </c>
      <c r="E34" s="36">
        <v>0</v>
      </c>
      <c r="F34" s="36">
        <v>0</v>
      </c>
      <c r="G34" s="95">
        <f t="shared" si="1"/>
        <v>0</v>
      </c>
    </row>
    <row r="35" spans="1:7" s="8" customFormat="1" ht="31.5" x14ac:dyDescent="0.2">
      <c r="A35" s="813"/>
      <c r="B35" s="816"/>
      <c r="C35" s="33"/>
      <c r="D35" s="35" t="s">
        <v>182</v>
      </c>
      <c r="E35" s="36">
        <v>0</v>
      </c>
      <c r="F35" s="36">
        <v>0</v>
      </c>
      <c r="G35" s="95">
        <f t="shared" si="1"/>
        <v>0</v>
      </c>
    </row>
    <row r="36" spans="1:7" s="8" customFormat="1" ht="126" x14ac:dyDescent="0.2">
      <c r="A36" s="813"/>
      <c r="B36" s="816"/>
      <c r="C36" s="33"/>
      <c r="D36" s="35" t="s">
        <v>183</v>
      </c>
      <c r="E36" s="36">
        <v>0</v>
      </c>
      <c r="F36" s="36">
        <v>0</v>
      </c>
      <c r="G36" s="95">
        <f t="shared" si="1"/>
        <v>0</v>
      </c>
    </row>
    <row r="37" spans="1:7" s="8" customFormat="1" ht="31.5" x14ac:dyDescent="0.2">
      <c r="A37" s="813"/>
      <c r="B37" s="816"/>
      <c r="C37" s="33"/>
      <c r="D37" s="35" t="s">
        <v>184</v>
      </c>
      <c r="E37" s="36">
        <v>0</v>
      </c>
      <c r="F37" s="36">
        <v>0</v>
      </c>
      <c r="G37" s="95">
        <f t="shared" si="1"/>
        <v>0</v>
      </c>
    </row>
    <row r="38" spans="1:7" s="8" customFormat="1" ht="15.75" x14ac:dyDescent="0.2">
      <c r="A38" s="813"/>
      <c r="B38" s="816"/>
      <c r="C38" s="33"/>
      <c r="D38" s="35" t="s">
        <v>185</v>
      </c>
      <c r="E38" s="36">
        <v>0</v>
      </c>
      <c r="F38" s="36">
        <v>0</v>
      </c>
      <c r="G38" s="95">
        <f t="shared" si="1"/>
        <v>0</v>
      </c>
    </row>
    <row r="39" spans="1:7" s="8" customFormat="1" ht="16.5" customHeight="1" x14ac:dyDescent="0.2">
      <c r="A39" s="801" t="s">
        <v>784</v>
      </c>
      <c r="B39" s="801"/>
      <c r="C39" s="801"/>
      <c r="D39" s="801"/>
      <c r="E39" s="96">
        <f>E16+E27</f>
        <v>84000</v>
      </c>
      <c r="F39" s="96">
        <f>F16+F27</f>
        <v>29427.08</v>
      </c>
      <c r="G39" s="40">
        <f t="shared" si="1"/>
        <v>0.350322380952381</v>
      </c>
    </row>
    <row r="40" spans="1:7" s="8" customFormat="1" ht="16.5" customHeight="1" x14ac:dyDescent="0.2">
      <c r="A40" s="809" t="s">
        <v>785</v>
      </c>
      <c r="B40" s="810"/>
      <c r="C40" s="810"/>
      <c r="D40" s="810"/>
      <c r="E40" s="810"/>
      <c r="F40" s="810"/>
      <c r="G40" s="811"/>
    </row>
    <row r="41" spans="1:7" s="8" customFormat="1" ht="31.5" x14ac:dyDescent="0.2">
      <c r="A41" s="802">
        <v>900</v>
      </c>
      <c r="B41" s="86"/>
      <c r="C41" s="87"/>
      <c r="D41" s="88" t="s">
        <v>159</v>
      </c>
      <c r="E41" s="89">
        <f>E42</f>
        <v>20000</v>
      </c>
      <c r="F41" s="89">
        <f>F42</f>
        <v>20000</v>
      </c>
      <c r="G41" s="90">
        <f t="shared" ref="G41:G47" si="2">IF(F41=0,0,$F41/$E41)</f>
        <v>1</v>
      </c>
    </row>
    <row r="42" spans="1:7" s="8" customFormat="1" ht="15.75" x14ac:dyDescent="0.2">
      <c r="A42" s="803"/>
      <c r="B42" s="804">
        <v>90095</v>
      </c>
      <c r="C42" s="91"/>
      <c r="D42" s="92" t="s">
        <v>57</v>
      </c>
      <c r="E42" s="93">
        <f>E43</f>
        <v>20000</v>
      </c>
      <c r="F42" s="93">
        <f>F43</f>
        <v>20000</v>
      </c>
      <c r="G42" s="94">
        <f t="shared" si="2"/>
        <v>1</v>
      </c>
    </row>
    <row r="43" spans="1:7" s="8" customFormat="1" ht="31.5" x14ac:dyDescent="0.2">
      <c r="A43" s="803"/>
      <c r="B43" s="805"/>
      <c r="C43" s="33"/>
      <c r="D43" s="153" t="s">
        <v>666</v>
      </c>
      <c r="E43" s="36">
        <f>E44+E45</f>
        <v>20000</v>
      </c>
      <c r="F43" s="36">
        <f>F44+F45</f>
        <v>20000</v>
      </c>
      <c r="G43" s="25">
        <f t="shared" si="2"/>
        <v>1</v>
      </c>
    </row>
    <row r="44" spans="1:7" s="8" customFormat="1" ht="342" customHeight="1" x14ac:dyDescent="0.2">
      <c r="A44" s="803"/>
      <c r="B44" s="805"/>
      <c r="C44" s="33"/>
      <c r="D44" s="153" t="s">
        <v>788</v>
      </c>
      <c r="E44" s="36">
        <v>20000</v>
      </c>
      <c r="F44" s="36">
        <v>20000</v>
      </c>
      <c r="G44" s="25">
        <f t="shared" si="2"/>
        <v>1</v>
      </c>
    </row>
    <row r="45" spans="1:7" s="8" customFormat="1" ht="31.5" x14ac:dyDescent="0.2">
      <c r="A45" s="803"/>
      <c r="B45" s="805"/>
      <c r="C45" s="33"/>
      <c r="D45" s="153" t="s">
        <v>670</v>
      </c>
      <c r="E45" s="36">
        <v>0</v>
      </c>
      <c r="F45" s="36">
        <v>0</v>
      </c>
      <c r="G45" s="25">
        <f t="shared" si="2"/>
        <v>0</v>
      </c>
    </row>
    <row r="46" spans="1:7" s="8" customFormat="1" ht="31.5" x14ac:dyDescent="0.2">
      <c r="A46" s="803"/>
      <c r="B46" s="805"/>
      <c r="C46" s="33"/>
      <c r="D46" s="153" t="s">
        <v>668</v>
      </c>
      <c r="E46" s="36">
        <v>0</v>
      </c>
      <c r="F46" s="36">
        <v>0</v>
      </c>
      <c r="G46" s="25">
        <f t="shared" si="2"/>
        <v>0</v>
      </c>
    </row>
    <row r="47" spans="1:7" s="8" customFormat="1" ht="16.5" customHeight="1" x14ac:dyDescent="0.2">
      <c r="A47" s="801" t="s">
        <v>783</v>
      </c>
      <c r="B47" s="801"/>
      <c r="C47" s="801"/>
      <c r="D47" s="801"/>
      <c r="E47" s="96">
        <f>E41</f>
        <v>20000</v>
      </c>
      <c r="F47" s="96">
        <f>F41</f>
        <v>20000</v>
      </c>
      <c r="G47" s="40">
        <f t="shared" si="2"/>
        <v>1</v>
      </c>
    </row>
    <row r="48" spans="1:7" s="8" customFormat="1" ht="16.5" customHeight="1" x14ac:dyDescent="0.2">
      <c r="A48" s="801" t="s">
        <v>787</v>
      </c>
      <c r="B48" s="801"/>
      <c r="C48" s="801"/>
      <c r="D48" s="801"/>
      <c r="E48" s="96">
        <f>E39+E47</f>
        <v>104000</v>
      </c>
      <c r="F48" s="96">
        <f>F39+F47</f>
        <v>49427.08</v>
      </c>
      <c r="G48" s="40">
        <f t="shared" ref="G48" si="3">IF(F48=0,0,$F48/$E48)</f>
        <v>0.47526038461538461</v>
      </c>
    </row>
  </sheetData>
  <sheetProtection selectLockedCells="1" selectUnlockedCells="1"/>
  <mergeCells count="19">
    <mergeCell ref="A48:D48"/>
    <mergeCell ref="A41:A46"/>
    <mergeCell ref="B42:B46"/>
    <mergeCell ref="A47:D47"/>
    <mergeCell ref="A15:G15"/>
    <mergeCell ref="A40:G40"/>
    <mergeCell ref="A16:A26"/>
    <mergeCell ref="B17:B26"/>
    <mergeCell ref="A27:A38"/>
    <mergeCell ref="B28:B38"/>
    <mergeCell ref="A39:D39"/>
    <mergeCell ref="A10:D10"/>
    <mergeCell ref="A12:G12"/>
    <mergeCell ref="A13:G13"/>
    <mergeCell ref="A1:G1"/>
    <mergeCell ref="A3:G3"/>
    <mergeCell ref="A4:A7"/>
    <mergeCell ref="B6:B7"/>
    <mergeCell ref="A8:D8"/>
  </mergeCells>
  <pageMargins left="0.23622047244094491" right="0.23622047244094491" top="0.74803149606299213" bottom="0.74803149606299213" header="0.51181102362204722" footer="0.31496062992125984"/>
  <pageSetup paperSize="9" firstPageNumber="0" orientation="portrait" r:id="rId1"/>
  <headerFooter alignWithMargins="0"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2"/>
  <sheetViews>
    <sheetView workbookViewId="0">
      <selection activeCell="A2" sqref="A2:I2"/>
    </sheetView>
  </sheetViews>
  <sheetFormatPr defaultRowHeight="12.75" x14ac:dyDescent="0.2"/>
  <cols>
    <col min="1" max="2" width="9.28515625" style="9" customWidth="1"/>
    <col min="3" max="3" width="27.85546875" style="9" customWidth="1"/>
    <col min="4" max="4" width="15.140625" style="9" customWidth="1"/>
    <col min="5" max="5" width="14.85546875" style="237" customWidth="1"/>
    <col min="6" max="6" width="9.7109375" style="238" customWidth="1"/>
    <col min="7" max="7" width="14" style="9" customWidth="1"/>
    <col min="8" max="8" width="13.85546875" style="237" customWidth="1"/>
    <col min="9" max="9" width="9.7109375" style="9" customWidth="1"/>
    <col min="10" max="16384" width="9.140625" style="9"/>
  </cols>
  <sheetData>
    <row r="2" spans="1:9" s="8" customFormat="1" ht="19.5" thickBot="1" x14ac:dyDescent="0.35">
      <c r="A2" s="822" t="s">
        <v>309</v>
      </c>
      <c r="B2" s="822"/>
      <c r="C2" s="822"/>
      <c r="D2" s="822"/>
      <c r="E2" s="822"/>
      <c r="F2" s="822"/>
      <c r="G2" s="822"/>
      <c r="H2" s="822"/>
      <c r="I2" s="822"/>
    </row>
    <row r="3" spans="1:9" s="8" customFormat="1" ht="79.5" thickBot="1" x14ac:dyDescent="0.25">
      <c r="A3" s="523" t="s">
        <v>1</v>
      </c>
      <c r="B3" s="524" t="s">
        <v>2</v>
      </c>
      <c r="C3" s="524" t="s">
        <v>4</v>
      </c>
      <c r="D3" s="525" t="s">
        <v>310</v>
      </c>
      <c r="E3" s="526" t="s">
        <v>6</v>
      </c>
      <c r="F3" s="527" t="s">
        <v>7</v>
      </c>
      <c r="G3" s="525" t="s">
        <v>311</v>
      </c>
      <c r="H3" s="526" t="s">
        <v>6</v>
      </c>
      <c r="I3" s="525" t="s">
        <v>7</v>
      </c>
    </row>
    <row r="4" spans="1:9" s="8" customFormat="1" ht="16.5" thickBot="1" x14ac:dyDescent="0.25">
      <c r="A4" s="254">
        <v>600</v>
      </c>
      <c r="B4" s="255"/>
      <c r="C4" s="255" t="s">
        <v>32</v>
      </c>
      <c r="D4" s="256">
        <f t="shared" ref="D4:I4" si="0">D5</f>
        <v>60000</v>
      </c>
      <c r="E4" s="257">
        <f t="shared" si="0"/>
        <v>59908.800000000003</v>
      </c>
      <c r="F4" s="258">
        <f>E4/D4</f>
        <v>0.99848000000000003</v>
      </c>
      <c r="G4" s="256">
        <f t="shared" si="0"/>
        <v>0</v>
      </c>
      <c r="H4" s="257">
        <f t="shared" si="0"/>
        <v>0</v>
      </c>
      <c r="I4" s="258">
        <f t="shared" si="0"/>
        <v>0</v>
      </c>
    </row>
    <row r="5" spans="1:9" s="8" customFormat="1" ht="16.5" thickBot="1" x14ac:dyDescent="0.25">
      <c r="A5" s="276"/>
      <c r="B5" s="277">
        <v>60014</v>
      </c>
      <c r="C5" s="509" t="s">
        <v>34</v>
      </c>
      <c r="D5" s="510">
        <f t="shared" ref="D5:I5" si="1">D6+D7+D8</f>
        <v>60000</v>
      </c>
      <c r="E5" s="511">
        <f t="shared" si="1"/>
        <v>59908.800000000003</v>
      </c>
      <c r="F5" s="275">
        <f>E5/D5</f>
        <v>0.99848000000000003</v>
      </c>
      <c r="G5" s="510">
        <f t="shared" si="1"/>
        <v>0</v>
      </c>
      <c r="H5" s="511">
        <f t="shared" si="1"/>
        <v>0</v>
      </c>
      <c r="I5" s="512">
        <f t="shared" si="1"/>
        <v>0</v>
      </c>
    </row>
    <row r="6" spans="1:9" s="8" customFormat="1" ht="15.75" x14ac:dyDescent="0.2">
      <c r="A6" s="503"/>
      <c r="B6" s="147"/>
      <c r="C6" s="239" t="s">
        <v>621</v>
      </c>
      <c r="D6" s="507">
        <v>0</v>
      </c>
      <c r="E6" s="528">
        <v>0</v>
      </c>
      <c r="F6" s="529">
        <v>0</v>
      </c>
      <c r="G6" s="501">
        <v>0</v>
      </c>
      <c r="H6" s="508">
        <v>0</v>
      </c>
      <c r="I6" s="506">
        <v>0</v>
      </c>
    </row>
    <row r="7" spans="1:9" s="8" customFormat="1" ht="15.75" x14ac:dyDescent="0.2">
      <c r="A7" s="294"/>
      <c r="B7" s="295"/>
      <c r="C7" s="296" t="s">
        <v>622</v>
      </c>
      <c r="D7" s="297">
        <v>0</v>
      </c>
      <c r="E7" s="530">
        <v>0</v>
      </c>
      <c r="F7" s="531">
        <v>0</v>
      </c>
      <c r="G7" s="532">
        <v>0</v>
      </c>
      <c r="H7" s="298">
        <v>0</v>
      </c>
      <c r="I7" s="299">
        <v>0</v>
      </c>
    </row>
    <row r="8" spans="1:9" s="8" customFormat="1" ht="31.5" x14ac:dyDescent="0.2">
      <c r="A8" s="503"/>
      <c r="B8" s="147"/>
      <c r="C8" s="239" t="s">
        <v>620</v>
      </c>
      <c r="D8" s="252">
        <f>SUM(D9:D9)</f>
        <v>60000</v>
      </c>
      <c r="E8" s="528">
        <f>SUM(E9:E9)</f>
        <v>59908.800000000003</v>
      </c>
      <c r="F8" s="531">
        <f>E8/D8</f>
        <v>0.99848000000000003</v>
      </c>
      <c r="G8" s="249">
        <v>0</v>
      </c>
      <c r="H8" s="508">
        <v>0</v>
      </c>
      <c r="I8" s="506">
        <v>0</v>
      </c>
    </row>
    <row r="9" spans="1:9" s="8" customFormat="1" ht="158.25" thickBot="1" x14ac:dyDescent="0.25">
      <c r="A9" s="503"/>
      <c r="B9" s="504"/>
      <c r="C9" s="505" t="s">
        <v>498</v>
      </c>
      <c r="D9" s="533">
        <v>60000</v>
      </c>
      <c r="E9" s="534">
        <v>59908.800000000003</v>
      </c>
      <c r="F9" s="531">
        <f>E9/D9</f>
        <v>0.99848000000000003</v>
      </c>
      <c r="G9" s="535"/>
      <c r="H9" s="145"/>
      <c r="I9" s="148"/>
    </row>
    <row r="10" spans="1:9" s="8" customFormat="1" ht="16.5" thickBot="1" x14ac:dyDescent="0.25">
      <c r="A10" s="536">
        <v>752</v>
      </c>
      <c r="B10" s="537"/>
      <c r="C10" s="538" t="s">
        <v>489</v>
      </c>
      <c r="D10" s="539">
        <f t="shared" ref="D10:I10" si="2">D11</f>
        <v>0</v>
      </c>
      <c r="E10" s="540">
        <f t="shared" si="2"/>
        <v>0</v>
      </c>
      <c r="F10" s="541">
        <f t="shared" si="2"/>
        <v>0</v>
      </c>
      <c r="G10" s="542">
        <f t="shared" si="2"/>
        <v>65000</v>
      </c>
      <c r="H10" s="543">
        <f t="shared" si="2"/>
        <v>65000</v>
      </c>
      <c r="I10" s="544">
        <f t="shared" si="2"/>
        <v>1</v>
      </c>
    </row>
    <row r="11" spans="1:9" s="8" customFormat="1" ht="16.5" thickBot="1" x14ac:dyDescent="0.25">
      <c r="A11" s="240"/>
      <c r="B11" s="241">
        <v>75295</v>
      </c>
      <c r="C11" s="242" t="s">
        <v>507</v>
      </c>
      <c r="D11" s="253">
        <f t="shared" ref="D11:I11" si="3">D12+D13+D14</f>
        <v>0</v>
      </c>
      <c r="E11" s="244">
        <f t="shared" si="3"/>
        <v>0</v>
      </c>
      <c r="F11" s="245">
        <f t="shared" si="3"/>
        <v>0</v>
      </c>
      <c r="G11" s="244">
        <f t="shared" si="3"/>
        <v>65000</v>
      </c>
      <c r="H11" s="244">
        <f t="shared" si="3"/>
        <v>65000</v>
      </c>
      <c r="I11" s="245">
        <f t="shared" si="3"/>
        <v>1</v>
      </c>
    </row>
    <row r="12" spans="1:9" s="8" customFormat="1" ht="15.75" x14ac:dyDescent="0.2">
      <c r="A12" s="503"/>
      <c r="B12" s="147"/>
      <c r="C12" s="239" t="s">
        <v>621</v>
      </c>
      <c r="D12" s="507">
        <v>0</v>
      </c>
      <c r="E12" s="508">
        <v>0</v>
      </c>
      <c r="F12" s="506">
        <v>0</v>
      </c>
      <c r="G12" s="502">
        <v>0</v>
      </c>
      <c r="H12" s="502">
        <v>0</v>
      </c>
      <c r="I12" s="497">
        <v>0</v>
      </c>
    </row>
    <row r="13" spans="1:9" s="8" customFormat="1" ht="15.75" x14ac:dyDescent="0.2">
      <c r="A13" s="503"/>
      <c r="B13" s="147"/>
      <c r="C13" s="239" t="s">
        <v>622</v>
      </c>
      <c r="D13" s="507">
        <v>0</v>
      </c>
      <c r="E13" s="508">
        <v>0</v>
      </c>
      <c r="F13" s="506">
        <v>0</v>
      </c>
      <c r="G13" s="502">
        <v>0</v>
      </c>
      <c r="H13" s="502">
        <v>0</v>
      </c>
      <c r="I13" s="497">
        <v>0</v>
      </c>
    </row>
    <row r="14" spans="1:9" s="8" customFormat="1" ht="31.5" x14ac:dyDescent="0.2">
      <c r="A14" s="503"/>
      <c r="B14" s="147"/>
      <c r="C14" s="239" t="s">
        <v>620</v>
      </c>
      <c r="D14" s="507">
        <f>D15</f>
        <v>0</v>
      </c>
      <c r="E14" s="508">
        <f>E15</f>
        <v>0</v>
      </c>
      <c r="F14" s="506">
        <f>F15</f>
        <v>0</v>
      </c>
      <c r="G14" s="502">
        <f>G15</f>
        <v>65000</v>
      </c>
      <c r="H14" s="502">
        <f>H15</f>
        <v>65000</v>
      </c>
      <c r="I14" s="497">
        <f>H14/G14</f>
        <v>1</v>
      </c>
    </row>
    <row r="15" spans="1:9" s="8" customFormat="1" ht="268.5" thickBot="1" x14ac:dyDescent="0.25">
      <c r="A15" s="503"/>
      <c r="B15" s="504"/>
      <c r="C15" s="505" t="s">
        <v>508</v>
      </c>
      <c r="D15" s="250"/>
      <c r="E15" s="499"/>
      <c r="F15" s="500"/>
      <c r="G15" s="251">
        <v>65000</v>
      </c>
      <c r="H15" s="145">
        <v>65000</v>
      </c>
      <c r="I15" s="148">
        <f>H15/G15</f>
        <v>1</v>
      </c>
    </row>
    <row r="16" spans="1:9" s="8" customFormat="1" ht="32.25" thickBot="1" x14ac:dyDescent="0.25">
      <c r="A16" s="254">
        <v>754</v>
      </c>
      <c r="B16" s="255"/>
      <c r="C16" s="255" t="s">
        <v>69</v>
      </c>
      <c r="D16" s="256">
        <f t="shared" ref="D16:I16" si="4">D17</f>
        <v>12000</v>
      </c>
      <c r="E16" s="257">
        <f t="shared" si="4"/>
        <v>9569.4</v>
      </c>
      <c r="F16" s="258">
        <f t="shared" si="4"/>
        <v>0.79744999999999999</v>
      </c>
      <c r="G16" s="256">
        <f t="shared" si="4"/>
        <v>0</v>
      </c>
      <c r="H16" s="257">
        <f t="shared" si="4"/>
        <v>0</v>
      </c>
      <c r="I16" s="258">
        <f t="shared" si="4"/>
        <v>0</v>
      </c>
    </row>
    <row r="17" spans="1:9" s="8" customFormat="1" ht="16.5" thickBot="1" x14ac:dyDescent="0.25">
      <c r="A17" s="276"/>
      <c r="B17" s="277">
        <v>75405</v>
      </c>
      <c r="C17" s="509" t="s">
        <v>337</v>
      </c>
      <c r="D17" s="510">
        <f t="shared" ref="D17:I17" si="5">D18+D19+D20</f>
        <v>12000</v>
      </c>
      <c r="E17" s="511">
        <f t="shared" si="5"/>
        <v>9569.4</v>
      </c>
      <c r="F17" s="512">
        <f t="shared" si="5"/>
        <v>0.79744999999999999</v>
      </c>
      <c r="G17" s="510">
        <f t="shared" si="5"/>
        <v>0</v>
      </c>
      <c r="H17" s="511">
        <f t="shared" si="5"/>
        <v>0</v>
      </c>
      <c r="I17" s="512">
        <f t="shared" si="5"/>
        <v>0</v>
      </c>
    </row>
    <row r="18" spans="1:9" s="8" customFormat="1" ht="15.75" x14ac:dyDescent="0.2">
      <c r="A18" s="503"/>
      <c r="B18" s="147"/>
      <c r="C18" s="239" t="s">
        <v>621</v>
      </c>
      <c r="D18" s="507">
        <v>0</v>
      </c>
      <c r="E18" s="508">
        <v>0</v>
      </c>
      <c r="F18" s="506">
        <v>0</v>
      </c>
      <c r="G18" s="507">
        <v>0</v>
      </c>
      <c r="H18" s="508">
        <v>0</v>
      </c>
      <c r="I18" s="506">
        <v>0</v>
      </c>
    </row>
    <row r="19" spans="1:9" s="8" customFormat="1" ht="15.75" x14ac:dyDescent="0.2">
      <c r="A19" s="545"/>
      <c r="B19" s="546"/>
      <c r="C19" s="522" t="s">
        <v>622</v>
      </c>
      <c r="D19" s="547">
        <v>0</v>
      </c>
      <c r="E19" s="548">
        <v>0</v>
      </c>
      <c r="F19" s="549">
        <v>0</v>
      </c>
      <c r="G19" s="547">
        <v>0</v>
      </c>
      <c r="H19" s="548">
        <v>0</v>
      </c>
      <c r="I19" s="549">
        <v>0</v>
      </c>
    </row>
    <row r="20" spans="1:9" s="8" customFormat="1" ht="31.5" x14ac:dyDescent="0.2">
      <c r="A20" s="503"/>
      <c r="B20" s="147"/>
      <c r="C20" s="239" t="s">
        <v>620</v>
      </c>
      <c r="D20" s="252">
        <f t="shared" ref="D20:I20" si="6">D21</f>
        <v>12000</v>
      </c>
      <c r="E20" s="508">
        <f t="shared" si="6"/>
        <v>9569.4</v>
      </c>
      <c r="F20" s="506">
        <f t="shared" si="6"/>
        <v>0.79744999999999999</v>
      </c>
      <c r="G20" s="252">
        <f t="shared" si="6"/>
        <v>0</v>
      </c>
      <c r="H20" s="508">
        <f t="shared" si="6"/>
        <v>0</v>
      </c>
      <c r="I20" s="506">
        <f t="shared" si="6"/>
        <v>0</v>
      </c>
    </row>
    <row r="21" spans="1:9" s="8" customFormat="1" ht="142.5" thickBot="1" x14ac:dyDescent="0.25">
      <c r="A21" s="503"/>
      <c r="B21" s="504"/>
      <c r="C21" s="505" t="s">
        <v>618</v>
      </c>
      <c r="D21" s="533">
        <v>12000</v>
      </c>
      <c r="E21" s="145">
        <v>9569.4</v>
      </c>
      <c r="F21" s="148">
        <f>E21/D21</f>
        <v>0.79744999999999999</v>
      </c>
      <c r="G21" s="533"/>
      <c r="H21" s="145"/>
      <c r="I21" s="148"/>
    </row>
    <row r="22" spans="1:9" s="8" customFormat="1" ht="16.5" thickBot="1" x14ac:dyDescent="0.25">
      <c r="A22" s="536">
        <v>755</v>
      </c>
      <c r="B22" s="537"/>
      <c r="C22" s="538" t="s">
        <v>355</v>
      </c>
      <c r="D22" s="539">
        <f t="shared" ref="D22:I22" si="7">D23</f>
        <v>0</v>
      </c>
      <c r="E22" s="542">
        <f t="shared" si="7"/>
        <v>0</v>
      </c>
      <c r="F22" s="550">
        <f t="shared" si="7"/>
        <v>0</v>
      </c>
      <c r="G22" s="543">
        <f t="shared" si="7"/>
        <v>182177.64</v>
      </c>
      <c r="H22" s="543">
        <f t="shared" si="7"/>
        <v>182059.06</v>
      </c>
      <c r="I22" s="544">
        <f t="shared" si="7"/>
        <v>0.99934909684854845</v>
      </c>
    </row>
    <row r="23" spans="1:9" s="8" customFormat="1" ht="16.5" thickBot="1" x14ac:dyDescent="0.25">
      <c r="A23" s="240"/>
      <c r="B23" s="241">
        <v>75515</v>
      </c>
      <c r="C23" s="242" t="s">
        <v>357</v>
      </c>
      <c r="D23" s="253">
        <f t="shared" ref="D23:I23" si="8">D24+D25+D26</f>
        <v>0</v>
      </c>
      <c r="E23" s="244">
        <f t="shared" si="8"/>
        <v>0</v>
      </c>
      <c r="F23" s="245">
        <f t="shared" si="8"/>
        <v>0</v>
      </c>
      <c r="G23" s="244">
        <f t="shared" si="8"/>
        <v>182177.64</v>
      </c>
      <c r="H23" s="244">
        <f t="shared" si="8"/>
        <v>182059.06</v>
      </c>
      <c r="I23" s="245">
        <f t="shared" si="8"/>
        <v>0.99934909684854845</v>
      </c>
    </row>
    <row r="24" spans="1:9" s="8" customFormat="1" ht="15.75" x14ac:dyDescent="0.2">
      <c r="A24" s="503"/>
      <c r="B24" s="147"/>
      <c r="C24" s="239" t="s">
        <v>621</v>
      </c>
      <c r="D24" s="507">
        <v>0</v>
      </c>
      <c r="E24" s="508">
        <v>0</v>
      </c>
      <c r="F24" s="506">
        <v>0</v>
      </c>
      <c r="G24" s="502">
        <v>0</v>
      </c>
      <c r="H24" s="502">
        <v>0</v>
      </c>
      <c r="I24" s="497">
        <v>0</v>
      </c>
    </row>
    <row r="25" spans="1:9" s="8" customFormat="1" ht="15.75" x14ac:dyDescent="0.2">
      <c r="A25" s="503"/>
      <c r="B25" s="147"/>
      <c r="C25" s="239" t="s">
        <v>622</v>
      </c>
      <c r="D25" s="507">
        <v>0</v>
      </c>
      <c r="E25" s="508">
        <v>0</v>
      </c>
      <c r="F25" s="506">
        <v>0</v>
      </c>
      <c r="G25" s="502">
        <v>0</v>
      </c>
      <c r="H25" s="502">
        <v>0</v>
      </c>
      <c r="I25" s="497">
        <v>0</v>
      </c>
    </row>
    <row r="26" spans="1:9" s="8" customFormat="1" ht="31.5" x14ac:dyDescent="0.2">
      <c r="A26" s="503"/>
      <c r="B26" s="147"/>
      <c r="C26" s="239" t="s">
        <v>620</v>
      </c>
      <c r="D26" s="507">
        <f t="shared" ref="D26:I26" si="9">D27</f>
        <v>0</v>
      </c>
      <c r="E26" s="508">
        <f t="shared" si="9"/>
        <v>0</v>
      </c>
      <c r="F26" s="506">
        <f t="shared" si="9"/>
        <v>0</v>
      </c>
      <c r="G26" s="502">
        <f t="shared" si="9"/>
        <v>182177.64</v>
      </c>
      <c r="H26" s="502">
        <f t="shared" si="9"/>
        <v>182059.06</v>
      </c>
      <c r="I26" s="497">
        <f t="shared" si="9"/>
        <v>0.99934909684854845</v>
      </c>
    </row>
    <row r="27" spans="1:9" s="8" customFormat="1" ht="111" thickBot="1" x14ac:dyDescent="0.25">
      <c r="A27" s="503"/>
      <c r="B27" s="504"/>
      <c r="C27" s="505" t="s">
        <v>434</v>
      </c>
      <c r="D27" s="250"/>
      <c r="E27" s="499"/>
      <c r="F27" s="500"/>
      <c r="G27" s="251">
        <v>182177.64</v>
      </c>
      <c r="H27" s="145">
        <v>182059.06</v>
      </c>
      <c r="I27" s="148">
        <f>H27/G27</f>
        <v>0.99934909684854845</v>
      </c>
    </row>
    <row r="28" spans="1:9" s="8" customFormat="1" ht="16.5" thickBot="1" x14ac:dyDescent="0.25">
      <c r="A28" s="254">
        <v>801</v>
      </c>
      <c r="B28" s="255"/>
      <c r="C28" s="551" t="s">
        <v>99</v>
      </c>
      <c r="D28" s="552">
        <f>D29+D35+D51+D61</f>
        <v>0</v>
      </c>
      <c r="E28" s="553">
        <f>E29+E35+E51+E61</f>
        <v>0</v>
      </c>
      <c r="F28" s="554">
        <f>F29+F35+F51+F61</f>
        <v>0</v>
      </c>
      <c r="G28" s="260">
        <f>G29+G35+G41+G51+G61+G67</f>
        <v>5095366.3499999996</v>
      </c>
      <c r="H28" s="260">
        <f>H29+H35+H41+H51+H61+H67</f>
        <v>5095366.3499999996</v>
      </c>
      <c r="I28" s="261">
        <f>H28/G28</f>
        <v>1</v>
      </c>
    </row>
    <row r="29" spans="1:9" s="8" customFormat="1" ht="16.5" thickBot="1" x14ac:dyDescent="0.25">
      <c r="A29" s="240"/>
      <c r="B29" s="241">
        <v>80101</v>
      </c>
      <c r="C29" s="242" t="s">
        <v>340</v>
      </c>
      <c r="D29" s="253">
        <f>D30+D32+D34</f>
        <v>0</v>
      </c>
      <c r="E29" s="244">
        <f>E30+E32+E34</f>
        <v>0</v>
      </c>
      <c r="F29" s="245">
        <f>F30+F32+F34</f>
        <v>0</v>
      </c>
      <c r="G29" s="246">
        <f>G30+G31+G34</f>
        <v>970603</v>
      </c>
      <c r="H29" s="247">
        <f>H30+H31+H34</f>
        <v>970603</v>
      </c>
      <c r="I29" s="248">
        <f>I30+I31+I34</f>
        <v>1</v>
      </c>
    </row>
    <row r="30" spans="1:9" s="8" customFormat="1" ht="15.75" x14ac:dyDescent="0.2">
      <c r="A30" s="503"/>
      <c r="B30" s="147"/>
      <c r="C30" s="239" t="s">
        <v>621</v>
      </c>
      <c r="D30" s="507">
        <v>0</v>
      </c>
      <c r="E30" s="508">
        <v>0</v>
      </c>
      <c r="F30" s="506">
        <v>0</v>
      </c>
      <c r="G30" s="249">
        <v>0</v>
      </c>
      <c r="H30" s="502">
        <v>0</v>
      </c>
      <c r="I30" s="497">
        <v>0</v>
      </c>
    </row>
    <row r="31" spans="1:9" s="8" customFormat="1" ht="15.75" x14ac:dyDescent="0.2">
      <c r="A31" s="503"/>
      <c r="B31" s="147"/>
      <c r="C31" s="239" t="s">
        <v>622</v>
      </c>
      <c r="D31" s="507">
        <v>0</v>
      </c>
      <c r="E31" s="508">
        <v>0</v>
      </c>
      <c r="F31" s="506">
        <v>0</v>
      </c>
      <c r="G31" s="249">
        <f>G32</f>
        <v>970603</v>
      </c>
      <c r="H31" s="502">
        <f>H32</f>
        <v>970603</v>
      </c>
      <c r="I31" s="497">
        <f>I32</f>
        <v>1</v>
      </c>
    </row>
    <row r="32" spans="1:9" s="8" customFormat="1" ht="47.25" x14ac:dyDescent="0.2">
      <c r="A32" s="503"/>
      <c r="B32" s="147"/>
      <c r="C32" s="140" t="s">
        <v>312</v>
      </c>
      <c r="D32" s="507"/>
      <c r="E32" s="508"/>
      <c r="F32" s="506"/>
      <c r="G32" s="144">
        <f>SUM(G33:G33)</f>
        <v>970603</v>
      </c>
      <c r="H32" s="251">
        <f>SUM(H33:H33)</f>
        <v>970603</v>
      </c>
      <c r="I32" s="146">
        <f>H32/G32</f>
        <v>1</v>
      </c>
    </row>
    <row r="33" spans="1:9" s="8" customFormat="1" ht="47.25" x14ac:dyDescent="0.2">
      <c r="A33" s="503"/>
      <c r="B33" s="147"/>
      <c r="C33" s="140" t="s">
        <v>619</v>
      </c>
      <c r="D33" s="507"/>
      <c r="E33" s="508"/>
      <c r="F33" s="506"/>
      <c r="G33" s="144">
        <v>970603</v>
      </c>
      <c r="H33" s="145">
        <v>970603</v>
      </c>
      <c r="I33" s="148">
        <f>H33/G33</f>
        <v>1</v>
      </c>
    </row>
    <row r="34" spans="1:9" s="8" customFormat="1" ht="32.25" thickBot="1" x14ac:dyDescent="0.25">
      <c r="A34" s="503"/>
      <c r="B34" s="147"/>
      <c r="C34" s="239" t="s">
        <v>620</v>
      </c>
      <c r="D34" s="507">
        <v>0</v>
      </c>
      <c r="E34" s="508">
        <v>0</v>
      </c>
      <c r="F34" s="506">
        <v>0</v>
      </c>
      <c r="G34" s="249">
        <v>0</v>
      </c>
      <c r="H34" s="502">
        <v>0</v>
      </c>
      <c r="I34" s="497">
        <v>0</v>
      </c>
    </row>
    <row r="35" spans="1:9" s="8" customFormat="1" ht="16.5" thickBot="1" x14ac:dyDescent="0.25">
      <c r="A35" s="240"/>
      <c r="B35" s="241">
        <v>80110</v>
      </c>
      <c r="C35" s="242" t="s">
        <v>341</v>
      </c>
      <c r="D35" s="253">
        <f>D36+D38+D40</f>
        <v>0</v>
      </c>
      <c r="E35" s="244">
        <f>E36+E38+E40</f>
        <v>0</v>
      </c>
      <c r="F35" s="245">
        <f>F36+F38+F40</f>
        <v>0</v>
      </c>
      <c r="G35" s="246">
        <f>G36+G37+G40</f>
        <v>414685</v>
      </c>
      <c r="H35" s="247">
        <f>H36+H37+H40</f>
        <v>414685</v>
      </c>
      <c r="I35" s="248">
        <f>I36+I37+I40</f>
        <v>1</v>
      </c>
    </row>
    <row r="36" spans="1:9" s="8" customFormat="1" ht="15.75" x14ac:dyDescent="0.2">
      <c r="A36" s="503"/>
      <c r="B36" s="147"/>
      <c r="C36" s="239" t="s">
        <v>621</v>
      </c>
      <c r="D36" s="507">
        <v>0</v>
      </c>
      <c r="E36" s="508">
        <v>0</v>
      </c>
      <c r="F36" s="506">
        <v>0</v>
      </c>
      <c r="G36" s="249">
        <v>0</v>
      </c>
      <c r="H36" s="502">
        <v>0</v>
      </c>
      <c r="I36" s="497">
        <v>0</v>
      </c>
    </row>
    <row r="37" spans="1:9" s="8" customFormat="1" ht="15.75" x14ac:dyDescent="0.2">
      <c r="A37" s="503"/>
      <c r="B37" s="147"/>
      <c r="C37" s="239" t="s">
        <v>622</v>
      </c>
      <c r="D37" s="507">
        <v>0</v>
      </c>
      <c r="E37" s="508">
        <v>0</v>
      </c>
      <c r="F37" s="506">
        <v>0</v>
      </c>
      <c r="G37" s="249">
        <f>G38</f>
        <v>414685</v>
      </c>
      <c r="H37" s="502">
        <f>H38</f>
        <v>414685</v>
      </c>
      <c r="I37" s="497">
        <f>I38</f>
        <v>1</v>
      </c>
    </row>
    <row r="38" spans="1:9" s="8" customFormat="1" ht="47.25" x14ac:dyDescent="0.2">
      <c r="A38" s="503"/>
      <c r="B38" s="147"/>
      <c r="C38" s="140" t="s">
        <v>312</v>
      </c>
      <c r="D38" s="507"/>
      <c r="E38" s="508"/>
      <c r="F38" s="506"/>
      <c r="G38" s="144">
        <f>SUM(G39:G39)</f>
        <v>414685</v>
      </c>
      <c r="H38" s="251">
        <f>SUM(H39:H39)</f>
        <v>414685</v>
      </c>
      <c r="I38" s="146">
        <f>H38/G38</f>
        <v>1</v>
      </c>
    </row>
    <row r="39" spans="1:9" s="8" customFormat="1" ht="63" x14ac:dyDescent="0.2">
      <c r="A39" s="503"/>
      <c r="B39" s="147"/>
      <c r="C39" s="140" t="s">
        <v>499</v>
      </c>
      <c r="D39" s="507"/>
      <c r="E39" s="508"/>
      <c r="F39" s="506"/>
      <c r="G39" s="144">
        <v>414685</v>
      </c>
      <c r="H39" s="555">
        <v>414685</v>
      </c>
      <c r="I39" s="148">
        <f>H39/G39</f>
        <v>1</v>
      </c>
    </row>
    <row r="40" spans="1:9" s="8" customFormat="1" ht="32.25" thickBot="1" x14ac:dyDescent="0.25">
      <c r="A40" s="503"/>
      <c r="B40" s="147"/>
      <c r="C40" s="239" t="s">
        <v>620</v>
      </c>
      <c r="D40" s="507">
        <v>0</v>
      </c>
      <c r="E40" s="508">
        <v>0</v>
      </c>
      <c r="F40" s="506">
        <v>0</v>
      </c>
      <c r="G40" s="249">
        <v>0</v>
      </c>
      <c r="H40" s="502">
        <v>0</v>
      </c>
      <c r="I40" s="497">
        <v>0</v>
      </c>
    </row>
    <row r="41" spans="1:9" s="8" customFormat="1" ht="16.5" thickBot="1" x14ac:dyDescent="0.25">
      <c r="A41" s="240"/>
      <c r="B41" s="241">
        <v>80116</v>
      </c>
      <c r="C41" s="242" t="s">
        <v>656</v>
      </c>
      <c r="D41" s="243">
        <f t="shared" ref="D41:I41" si="10">D42+D43+D50</f>
        <v>0</v>
      </c>
      <c r="E41" s="244">
        <f t="shared" si="10"/>
        <v>0</v>
      </c>
      <c r="F41" s="245">
        <f t="shared" si="10"/>
        <v>0</v>
      </c>
      <c r="G41" s="246">
        <f t="shared" si="10"/>
        <v>1546873</v>
      </c>
      <c r="H41" s="247">
        <f t="shared" si="10"/>
        <v>1546873</v>
      </c>
      <c r="I41" s="248">
        <f t="shared" si="10"/>
        <v>1</v>
      </c>
    </row>
    <row r="42" spans="1:9" s="8" customFormat="1" ht="15.75" x14ac:dyDescent="0.2">
      <c r="A42" s="503"/>
      <c r="B42" s="147"/>
      <c r="C42" s="239" t="s">
        <v>621</v>
      </c>
      <c r="D42" s="507">
        <v>0</v>
      </c>
      <c r="E42" s="508">
        <v>0</v>
      </c>
      <c r="F42" s="506">
        <v>0</v>
      </c>
      <c r="G42" s="501">
        <v>0</v>
      </c>
      <c r="H42" s="502">
        <v>0</v>
      </c>
      <c r="I42" s="497">
        <v>0</v>
      </c>
    </row>
    <row r="43" spans="1:9" s="8" customFormat="1" ht="15.75" x14ac:dyDescent="0.2">
      <c r="A43" s="503"/>
      <c r="B43" s="147"/>
      <c r="C43" s="239" t="s">
        <v>622</v>
      </c>
      <c r="D43" s="507">
        <v>0</v>
      </c>
      <c r="E43" s="508">
        <v>0</v>
      </c>
      <c r="F43" s="506">
        <v>0</v>
      </c>
      <c r="G43" s="249">
        <f>G44</f>
        <v>1546873</v>
      </c>
      <c r="H43" s="502">
        <f>H44</f>
        <v>1546873</v>
      </c>
      <c r="I43" s="497">
        <f>I44</f>
        <v>1</v>
      </c>
    </row>
    <row r="44" spans="1:9" s="8" customFormat="1" ht="47.25" x14ac:dyDescent="0.2">
      <c r="A44" s="503"/>
      <c r="B44" s="147"/>
      <c r="C44" s="140" t="s">
        <v>312</v>
      </c>
      <c r="D44" s="250"/>
      <c r="E44" s="499"/>
      <c r="F44" s="500"/>
      <c r="G44" s="144">
        <f xml:space="preserve"> SUM(G45:G49)</f>
        <v>1546873</v>
      </c>
      <c r="H44" s="251">
        <f xml:space="preserve"> SUM(H45:H49)</f>
        <v>1546873</v>
      </c>
      <c r="I44" s="146">
        <f t="shared" ref="I44:I49" si="11">H44/G44</f>
        <v>1</v>
      </c>
    </row>
    <row r="45" spans="1:9" s="8" customFormat="1" ht="47.25" x14ac:dyDescent="0.2">
      <c r="A45" s="503"/>
      <c r="B45" s="504"/>
      <c r="C45" s="140" t="s">
        <v>510</v>
      </c>
      <c r="D45" s="141"/>
      <c r="E45" s="142"/>
      <c r="F45" s="143"/>
      <c r="G45" s="144">
        <v>577007</v>
      </c>
      <c r="H45" s="145">
        <v>577007</v>
      </c>
      <c r="I45" s="146">
        <f t="shared" si="11"/>
        <v>1</v>
      </c>
    </row>
    <row r="46" spans="1:9" s="8" customFormat="1" ht="47.25" x14ac:dyDescent="0.2">
      <c r="A46" s="503"/>
      <c r="B46" s="504"/>
      <c r="C46" s="140" t="s">
        <v>511</v>
      </c>
      <c r="D46" s="141"/>
      <c r="E46" s="142"/>
      <c r="F46" s="143"/>
      <c r="G46" s="144">
        <v>691075</v>
      </c>
      <c r="H46" s="145">
        <v>691075</v>
      </c>
      <c r="I46" s="146">
        <f t="shared" si="11"/>
        <v>1</v>
      </c>
    </row>
    <row r="47" spans="1:9" s="8" customFormat="1" ht="63" x14ac:dyDescent="0.2">
      <c r="A47" s="503"/>
      <c r="B47" s="504"/>
      <c r="C47" s="140" t="s">
        <v>437</v>
      </c>
      <c r="D47" s="141"/>
      <c r="E47" s="142"/>
      <c r="F47" s="143"/>
      <c r="G47" s="144">
        <v>73916</v>
      </c>
      <c r="H47" s="145">
        <v>73916</v>
      </c>
      <c r="I47" s="146">
        <f t="shared" si="11"/>
        <v>1</v>
      </c>
    </row>
    <row r="48" spans="1:9" s="8" customFormat="1" ht="47.25" x14ac:dyDescent="0.2">
      <c r="A48" s="503"/>
      <c r="B48" s="504"/>
      <c r="C48" s="140" t="s">
        <v>438</v>
      </c>
      <c r="D48" s="141"/>
      <c r="E48" s="142"/>
      <c r="F48" s="143"/>
      <c r="G48" s="144">
        <v>58470</v>
      </c>
      <c r="H48" s="145">
        <v>58470</v>
      </c>
      <c r="I48" s="146">
        <f t="shared" si="11"/>
        <v>1</v>
      </c>
    </row>
    <row r="49" spans="1:9" s="8" customFormat="1" ht="63" x14ac:dyDescent="0.2">
      <c r="A49" s="503"/>
      <c r="B49" s="504"/>
      <c r="C49" s="140" t="s">
        <v>439</v>
      </c>
      <c r="D49" s="141"/>
      <c r="E49" s="142"/>
      <c r="F49" s="143"/>
      <c r="G49" s="144">
        <v>146405</v>
      </c>
      <c r="H49" s="145">
        <v>146405</v>
      </c>
      <c r="I49" s="146">
        <f t="shared" si="11"/>
        <v>1</v>
      </c>
    </row>
    <row r="50" spans="1:9" s="8" customFormat="1" ht="32.25" thickBot="1" x14ac:dyDescent="0.25">
      <c r="A50" s="503"/>
      <c r="B50" s="504"/>
      <c r="C50" s="239" t="s">
        <v>620</v>
      </c>
      <c r="D50" s="252">
        <v>0</v>
      </c>
      <c r="E50" s="508">
        <v>0</v>
      </c>
      <c r="F50" s="506">
        <v>0</v>
      </c>
      <c r="G50" s="149">
        <v>0</v>
      </c>
      <c r="H50" s="150">
        <v>0</v>
      </c>
      <c r="I50" s="151">
        <v>0</v>
      </c>
    </row>
    <row r="51" spans="1:9" s="8" customFormat="1" ht="16.5" thickBot="1" x14ac:dyDescent="0.25">
      <c r="A51" s="240"/>
      <c r="B51" s="241">
        <v>80120</v>
      </c>
      <c r="C51" s="242" t="s">
        <v>101</v>
      </c>
      <c r="D51" s="253">
        <f t="shared" ref="D51:I51" si="12">D52+D53+D60</f>
        <v>0</v>
      </c>
      <c r="E51" s="244">
        <f t="shared" si="12"/>
        <v>0</v>
      </c>
      <c r="F51" s="245">
        <f t="shared" si="12"/>
        <v>0</v>
      </c>
      <c r="G51" s="246">
        <f t="shared" si="12"/>
        <v>305421</v>
      </c>
      <c r="H51" s="247">
        <f t="shared" si="12"/>
        <v>305421</v>
      </c>
      <c r="I51" s="248">
        <f t="shared" si="12"/>
        <v>1</v>
      </c>
    </row>
    <row r="52" spans="1:9" s="8" customFormat="1" ht="15.75" x14ac:dyDescent="0.2">
      <c r="A52" s="503"/>
      <c r="B52" s="147"/>
      <c r="C52" s="239" t="s">
        <v>621</v>
      </c>
      <c r="D52" s="507">
        <v>0</v>
      </c>
      <c r="E52" s="508">
        <v>0</v>
      </c>
      <c r="F52" s="506">
        <v>0</v>
      </c>
      <c r="G52" s="501">
        <v>0</v>
      </c>
      <c r="H52" s="502">
        <v>0</v>
      </c>
      <c r="I52" s="497">
        <v>0</v>
      </c>
    </row>
    <row r="53" spans="1:9" s="8" customFormat="1" ht="31.5" x14ac:dyDescent="0.2">
      <c r="A53" s="503"/>
      <c r="B53" s="147"/>
      <c r="C53" s="239" t="s">
        <v>791</v>
      </c>
      <c r="D53" s="507">
        <v>0</v>
      </c>
      <c r="E53" s="508">
        <v>0</v>
      </c>
      <c r="F53" s="506">
        <v>0</v>
      </c>
      <c r="G53" s="249">
        <f>G54</f>
        <v>305421</v>
      </c>
      <c r="H53" s="502">
        <f>H54</f>
        <v>305421</v>
      </c>
      <c r="I53" s="497">
        <f t="shared" ref="I53:I59" si="13">H53/G53</f>
        <v>1</v>
      </c>
    </row>
    <row r="54" spans="1:9" s="8" customFormat="1" ht="47.25" x14ac:dyDescent="0.2">
      <c r="A54" s="503"/>
      <c r="B54" s="147"/>
      <c r="C54" s="140" t="s">
        <v>312</v>
      </c>
      <c r="D54" s="250"/>
      <c r="E54" s="499"/>
      <c r="F54" s="500"/>
      <c r="G54" s="144">
        <f>SUM(G55:G59)</f>
        <v>305421</v>
      </c>
      <c r="H54" s="251">
        <f>SUM(H55:H59)</f>
        <v>305421</v>
      </c>
      <c r="I54" s="497">
        <f t="shared" si="13"/>
        <v>1</v>
      </c>
    </row>
    <row r="55" spans="1:9" s="8" customFormat="1" ht="31.5" x14ac:dyDescent="0.2">
      <c r="A55" s="503"/>
      <c r="B55" s="147"/>
      <c r="C55" s="140" t="s">
        <v>435</v>
      </c>
      <c r="D55" s="507"/>
      <c r="E55" s="508"/>
      <c r="F55" s="506"/>
      <c r="G55" s="144">
        <v>65633</v>
      </c>
      <c r="H55" s="145">
        <v>65633</v>
      </c>
      <c r="I55" s="497">
        <f t="shared" si="13"/>
        <v>1</v>
      </c>
    </row>
    <row r="56" spans="1:9" s="8" customFormat="1" ht="31.5" x14ac:dyDescent="0.2">
      <c r="A56" s="503"/>
      <c r="B56" s="147"/>
      <c r="C56" s="140" t="s">
        <v>509</v>
      </c>
      <c r="D56" s="507"/>
      <c r="E56" s="508"/>
      <c r="F56" s="506"/>
      <c r="G56" s="144">
        <v>133292</v>
      </c>
      <c r="H56" s="145">
        <v>133292</v>
      </c>
      <c r="I56" s="497">
        <f t="shared" si="13"/>
        <v>1</v>
      </c>
    </row>
    <row r="57" spans="1:9" s="8" customFormat="1" ht="47.25" x14ac:dyDescent="0.2">
      <c r="A57" s="503"/>
      <c r="B57" s="147"/>
      <c r="C57" s="140" t="s">
        <v>436</v>
      </c>
      <c r="D57" s="507"/>
      <c r="E57" s="508"/>
      <c r="F57" s="506"/>
      <c r="G57" s="144">
        <v>830</v>
      </c>
      <c r="H57" s="145">
        <v>830</v>
      </c>
      <c r="I57" s="497">
        <f t="shared" si="13"/>
        <v>1</v>
      </c>
    </row>
    <row r="58" spans="1:9" s="8" customFormat="1" ht="47.25" x14ac:dyDescent="0.2">
      <c r="A58" s="503"/>
      <c r="B58" s="147"/>
      <c r="C58" s="140" t="s">
        <v>789</v>
      </c>
      <c r="D58" s="507"/>
      <c r="E58" s="508"/>
      <c r="F58" s="506"/>
      <c r="G58" s="144">
        <v>65404</v>
      </c>
      <c r="H58" s="145">
        <v>65404</v>
      </c>
      <c r="I58" s="497">
        <f t="shared" si="13"/>
        <v>1</v>
      </c>
    </row>
    <row r="59" spans="1:9" s="8" customFormat="1" ht="47.25" x14ac:dyDescent="0.2">
      <c r="A59" s="503"/>
      <c r="B59" s="147"/>
      <c r="C59" s="140" t="s">
        <v>790</v>
      </c>
      <c r="D59" s="507"/>
      <c r="E59" s="508"/>
      <c r="F59" s="506"/>
      <c r="G59" s="144">
        <v>40262</v>
      </c>
      <c r="H59" s="145">
        <v>40262</v>
      </c>
      <c r="I59" s="497">
        <f t="shared" si="13"/>
        <v>1</v>
      </c>
    </row>
    <row r="60" spans="1:9" s="8" customFormat="1" ht="32.25" thickBot="1" x14ac:dyDescent="0.25">
      <c r="A60" s="503"/>
      <c r="B60" s="147"/>
      <c r="C60" s="239" t="s">
        <v>620</v>
      </c>
      <c r="D60" s="507">
        <v>0</v>
      </c>
      <c r="E60" s="508">
        <v>0</v>
      </c>
      <c r="F60" s="506">
        <v>0</v>
      </c>
      <c r="G60" s="501">
        <v>0</v>
      </c>
      <c r="H60" s="502">
        <v>0</v>
      </c>
      <c r="I60" s="497">
        <v>0</v>
      </c>
    </row>
    <row r="61" spans="1:9" s="8" customFormat="1" ht="16.5" thickBot="1" x14ac:dyDescent="0.25">
      <c r="A61" s="240"/>
      <c r="B61" s="241">
        <v>80134</v>
      </c>
      <c r="C61" s="242" t="s">
        <v>262</v>
      </c>
      <c r="D61" s="253">
        <f>D62+D64+D66</f>
        <v>0</v>
      </c>
      <c r="E61" s="244">
        <f>E62+E64+E66</f>
        <v>0</v>
      </c>
      <c r="F61" s="245">
        <f>F62+F64+F66</f>
        <v>0</v>
      </c>
      <c r="G61" s="246">
        <f>G62+G63+G66</f>
        <v>1821483</v>
      </c>
      <c r="H61" s="247">
        <f>H62+H63+H66</f>
        <v>1821483</v>
      </c>
      <c r="I61" s="248">
        <f>I62+I63+I66</f>
        <v>1</v>
      </c>
    </row>
    <row r="62" spans="1:9" s="8" customFormat="1" ht="15.75" x14ac:dyDescent="0.2">
      <c r="A62" s="503"/>
      <c r="B62" s="147"/>
      <c r="C62" s="239" t="s">
        <v>621</v>
      </c>
      <c r="D62" s="507">
        <v>0</v>
      </c>
      <c r="E62" s="508">
        <v>0</v>
      </c>
      <c r="F62" s="506">
        <v>0</v>
      </c>
      <c r="G62" s="501">
        <v>0</v>
      </c>
      <c r="H62" s="502">
        <v>0</v>
      </c>
      <c r="I62" s="497">
        <v>0</v>
      </c>
    </row>
    <row r="63" spans="1:9" s="8" customFormat="1" ht="15.75" x14ac:dyDescent="0.2">
      <c r="A63" s="503"/>
      <c r="B63" s="147"/>
      <c r="C63" s="239" t="s">
        <v>622</v>
      </c>
      <c r="D63" s="507">
        <v>0</v>
      </c>
      <c r="E63" s="508">
        <v>0</v>
      </c>
      <c r="F63" s="506">
        <v>0</v>
      </c>
      <c r="G63" s="249">
        <f>G64</f>
        <v>1821483</v>
      </c>
      <c r="H63" s="502">
        <f>H64</f>
        <v>1821483</v>
      </c>
      <c r="I63" s="497">
        <f>H63/G63</f>
        <v>1</v>
      </c>
    </row>
    <row r="64" spans="1:9" s="8" customFormat="1" ht="47.25" x14ac:dyDescent="0.2">
      <c r="A64" s="503"/>
      <c r="B64" s="147"/>
      <c r="C64" s="140" t="s">
        <v>312</v>
      </c>
      <c r="D64" s="507">
        <v>0</v>
      </c>
      <c r="E64" s="508">
        <v>0</v>
      </c>
      <c r="F64" s="506">
        <v>0</v>
      </c>
      <c r="G64" s="144">
        <f>G65</f>
        <v>1821483</v>
      </c>
      <c r="H64" s="251">
        <f>H65</f>
        <v>1821483</v>
      </c>
      <c r="I64" s="497">
        <f>H64/G64</f>
        <v>1</v>
      </c>
    </row>
    <row r="65" spans="1:9" s="8" customFormat="1" ht="63" x14ac:dyDescent="0.2">
      <c r="A65" s="503"/>
      <c r="B65" s="147"/>
      <c r="C65" s="140" t="s">
        <v>500</v>
      </c>
      <c r="D65" s="507"/>
      <c r="E65" s="508"/>
      <c r="F65" s="506"/>
      <c r="G65" s="144">
        <v>1821483</v>
      </c>
      <c r="H65" s="145">
        <v>1821483</v>
      </c>
      <c r="I65" s="497">
        <f>H65/G65</f>
        <v>1</v>
      </c>
    </row>
    <row r="66" spans="1:9" s="8" customFormat="1" ht="32.25" thickBot="1" x14ac:dyDescent="0.25">
      <c r="A66" s="503"/>
      <c r="B66" s="147"/>
      <c r="C66" s="239" t="s">
        <v>620</v>
      </c>
      <c r="D66" s="507">
        <v>0</v>
      </c>
      <c r="E66" s="508">
        <v>0</v>
      </c>
      <c r="F66" s="506">
        <v>0</v>
      </c>
      <c r="G66" s="501">
        <v>0</v>
      </c>
      <c r="H66" s="502">
        <v>0</v>
      </c>
      <c r="I66" s="497">
        <v>0</v>
      </c>
    </row>
    <row r="67" spans="1:9" s="8" customFormat="1" ht="81" customHeight="1" thickBot="1" x14ac:dyDescent="0.25">
      <c r="A67" s="240"/>
      <c r="B67" s="241">
        <v>80153</v>
      </c>
      <c r="C67" s="242" t="s">
        <v>647</v>
      </c>
      <c r="D67" s="253">
        <f>D68+D70+D73</f>
        <v>0</v>
      </c>
      <c r="E67" s="244">
        <f>E68+E70+E73</f>
        <v>0</v>
      </c>
      <c r="F67" s="245">
        <f>F68+F70+F73</f>
        <v>0</v>
      </c>
      <c r="G67" s="247">
        <f>G68+G69+G73</f>
        <v>36301.35</v>
      </c>
      <c r="H67" s="247">
        <f>H68+H69+H73</f>
        <v>36301.35</v>
      </c>
      <c r="I67" s="248">
        <f>I68+I69+I73</f>
        <v>1</v>
      </c>
    </row>
    <row r="68" spans="1:9" s="8" customFormat="1" ht="15.75" x14ac:dyDescent="0.2">
      <c r="A68" s="503"/>
      <c r="B68" s="147"/>
      <c r="C68" s="239" t="s">
        <v>621</v>
      </c>
      <c r="D68" s="507">
        <v>0</v>
      </c>
      <c r="E68" s="508">
        <v>0</v>
      </c>
      <c r="F68" s="506">
        <v>0</v>
      </c>
      <c r="G68" s="502">
        <v>0</v>
      </c>
      <c r="H68" s="502">
        <v>0</v>
      </c>
      <c r="I68" s="497">
        <v>0</v>
      </c>
    </row>
    <row r="69" spans="1:9" s="8" customFormat="1" ht="15.75" x14ac:dyDescent="0.2">
      <c r="A69" s="503"/>
      <c r="B69" s="147"/>
      <c r="C69" s="239" t="s">
        <v>622</v>
      </c>
      <c r="D69" s="507">
        <v>0</v>
      </c>
      <c r="E69" s="508">
        <v>0</v>
      </c>
      <c r="F69" s="506">
        <v>0</v>
      </c>
      <c r="G69" s="502">
        <f>G70</f>
        <v>36301.35</v>
      </c>
      <c r="H69" s="502">
        <f>H70</f>
        <v>36301.35</v>
      </c>
      <c r="I69" s="497">
        <f>H69/G69</f>
        <v>1</v>
      </c>
    </row>
    <row r="70" spans="1:9" s="8" customFormat="1" ht="47.25" x14ac:dyDescent="0.2">
      <c r="A70" s="503"/>
      <c r="B70" s="147"/>
      <c r="C70" s="140" t="s">
        <v>312</v>
      </c>
      <c r="D70" s="507">
        <v>0</v>
      </c>
      <c r="E70" s="508">
        <v>0</v>
      </c>
      <c r="F70" s="506">
        <v>0</v>
      </c>
      <c r="G70" s="251">
        <f>SUM(G71:G72)</f>
        <v>36301.35</v>
      </c>
      <c r="H70" s="251">
        <f>SUM(H71:H72)</f>
        <v>36301.35</v>
      </c>
      <c r="I70" s="497">
        <f>H70/G70</f>
        <v>1</v>
      </c>
    </row>
    <row r="71" spans="1:9" s="8" customFormat="1" ht="47.25" x14ac:dyDescent="0.2">
      <c r="A71" s="503"/>
      <c r="B71" s="147"/>
      <c r="C71" s="140" t="s">
        <v>619</v>
      </c>
      <c r="D71" s="507"/>
      <c r="E71" s="508"/>
      <c r="F71" s="506"/>
      <c r="G71" s="251">
        <v>28127.19</v>
      </c>
      <c r="H71" s="145">
        <v>28127.19</v>
      </c>
      <c r="I71" s="148">
        <f>H71/G71</f>
        <v>1</v>
      </c>
    </row>
    <row r="72" spans="1:9" s="8" customFormat="1" ht="63" x14ac:dyDescent="0.2">
      <c r="A72" s="503"/>
      <c r="B72" s="147"/>
      <c r="C72" s="140" t="s">
        <v>499</v>
      </c>
      <c r="D72" s="507"/>
      <c r="E72" s="508"/>
      <c r="F72" s="506"/>
      <c r="G72" s="251">
        <v>8174.16</v>
      </c>
      <c r="H72" s="555">
        <v>8174.16</v>
      </c>
      <c r="I72" s="148">
        <f>H72/G72</f>
        <v>1</v>
      </c>
    </row>
    <row r="73" spans="1:9" s="8" customFormat="1" ht="32.25" thickBot="1" x14ac:dyDescent="0.25">
      <c r="A73" s="503"/>
      <c r="B73" s="147"/>
      <c r="C73" s="239" t="s">
        <v>620</v>
      </c>
      <c r="D73" s="507">
        <v>0</v>
      </c>
      <c r="E73" s="508">
        <v>0</v>
      </c>
      <c r="F73" s="506">
        <v>0</v>
      </c>
      <c r="G73" s="502">
        <v>0</v>
      </c>
      <c r="H73" s="502">
        <v>0</v>
      </c>
      <c r="I73" s="497">
        <v>0</v>
      </c>
    </row>
    <row r="74" spans="1:9" s="8" customFormat="1" ht="16.5" thickBot="1" x14ac:dyDescent="0.25">
      <c r="A74" s="254">
        <v>852</v>
      </c>
      <c r="B74" s="255"/>
      <c r="C74" s="255" t="s">
        <v>114</v>
      </c>
      <c r="D74" s="256">
        <f>D75</f>
        <v>0</v>
      </c>
      <c r="E74" s="257">
        <f>E75</f>
        <v>0</v>
      </c>
      <c r="F74" s="258">
        <f>F75</f>
        <v>0</v>
      </c>
      <c r="G74" s="256">
        <f>G75</f>
        <v>226800</v>
      </c>
      <c r="H74" s="257">
        <f>H75</f>
        <v>226800</v>
      </c>
      <c r="I74" s="258">
        <f>H74/G74</f>
        <v>1</v>
      </c>
    </row>
    <row r="75" spans="1:9" s="8" customFormat="1" x14ac:dyDescent="0.2">
      <c r="A75" s="823"/>
      <c r="B75" s="825">
        <v>85220</v>
      </c>
      <c r="C75" s="827" t="s">
        <v>132</v>
      </c>
      <c r="D75" s="829">
        <f t="shared" ref="D75:I75" si="14">D77+D78+D79</f>
        <v>0</v>
      </c>
      <c r="E75" s="831">
        <f t="shared" si="14"/>
        <v>0</v>
      </c>
      <c r="F75" s="833">
        <f t="shared" si="14"/>
        <v>0</v>
      </c>
      <c r="G75" s="829">
        <f t="shared" si="14"/>
        <v>226800</v>
      </c>
      <c r="H75" s="831">
        <f t="shared" si="14"/>
        <v>226800</v>
      </c>
      <c r="I75" s="833">
        <f t="shared" si="14"/>
        <v>1</v>
      </c>
    </row>
    <row r="76" spans="1:9" s="8" customFormat="1" ht="63" customHeight="1" thickBot="1" x14ac:dyDescent="0.25">
      <c r="A76" s="824"/>
      <c r="B76" s="826"/>
      <c r="C76" s="828"/>
      <c r="D76" s="830"/>
      <c r="E76" s="832"/>
      <c r="F76" s="834"/>
      <c r="G76" s="830"/>
      <c r="H76" s="832"/>
      <c r="I76" s="834"/>
    </row>
    <row r="77" spans="1:9" s="8" customFormat="1" ht="15.75" x14ac:dyDescent="0.2">
      <c r="A77" s="503"/>
      <c r="B77" s="147"/>
      <c r="C77" s="239" t="s">
        <v>621</v>
      </c>
      <c r="D77" s="507">
        <v>0</v>
      </c>
      <c r="E77" s="508">
        <v>0</v>
      </c>
      <c r="F77" s="506">
        <v>0</v>
      </c>
      <c r="G77" s="501">
        <v>0</v>
      </c>
      <c r="H77" s="502">
        <v>0</v>
      </c>
      <c r="I77" s="497">
        <v>0</v>
      </c>
    </row>
    <row r="78" spans="1:9" s="8" customFormat="1" ht="15.75" x14ac:dyDescent="0.2">
      <c r="A78" s="503"/>
      <c r="B78" s="147"/>
      <c r="C78" s="239" t="s">
        <v>622</v>
      </c>
      <c r="D78" s="507">
        <v>0</v>
      </c>
      <c r="E78" s="508">
        <v>0</v>
      </c>
      <c r="F78" s="506">
        <v>0</v>
      </c>
      <c r="G78" s="501">
        <v>0</v>
      </c>
      <c r="H78" s="502">
        <v>0</v>
      </c>
      <c r="I78" s="497">
        <v>0</v>
      </c>
    </row>
    <row r="79" spans="1:9" s="8" customFormat="1" ht="31.5" x14ac:dyDescent="0.2">
      <c r="A79" s="503"/>
      <c r="B79" s="147"/>
      <c r="C79" s="239" t="s">
        <v>620</v>
      </c>
      <c r="D79" s="507">
        <v>0</v>
      </c>
      <c r="E79" s="508">
        <v>0</v>
      </c>
      <c r="F79" s="506">
        <v>0</v>
      </c>
      <c r="G79" s="249">
        <f>G80</f>
        <v>226800</v>
      </c>
      <c r="H79" s="502">
        <f>H80</f>
        <v>226800</v>
      </c>
      <c r="I79" s="497">
        <f>H79/G79</f>
        <v>1</v>
      </c>
    </row>
    <row r="80" spans="1:9" s="8" customFormat="1" x14ac:dyDescent="0.2">
      <c r="A80" s="837"/>
      <c r="B80" s="839"/>
      <c r="C80" s="841" t="s">
        <v>321</v>
      </c>
      <c r="D80" s="843">
        <v>0</v>
      </c>
      <c r="E80" s="844">
        <v>0</v>
      </c>
      <c r="F80" s="835">
        <v>0</v>
      </c>
      <c r="G80" s="836">
        <v>226800</v>
      </c>
      <c r="H80" s="818">
        <v>226800</v>
      </c>
      <c r="I80" s="820">
        <f>H80/G80</f>
        <v>1</v>
      </c>
    </row>
    <row r="81" spans="1:9" s="8" customFormat="1" ht="139.5" customHeight="1" thickBot="1" x14ac:dyDescent="0.25">
      <c r="A81" s="838"/>
      <c r="B81" s="840"/>
      <c r="C81" s="842"/>
      <c r="D81" s="845"/>
      <c r="E81" s="846"/>
      <c r="F81" s="847"/>
      <c r="G81" s="848"/>
      <c r="H81" s="819"/>
      <c r="I81" s="821"/>
    </row>
    <row r="82" spans="1:9" s="8" customFormat="1" ht="32.25" thickBot="1" x14ac:dyDescent="0.25">
      <c r="A82" s="254">
        <v>853</v>
      </c>
      <c r="B82" s="255"/>
      <c r="C82" s="255" t="s">
        <v>134</v>
      </c>
      <c r="D82" s="256">
        <f t="shared" ref="D82:I82" si="15">D83</f>
        <v>0</v>
      </c>
      <c r="E82" s="257">
        <f t="shared" si="15"/>
        <v>0</v>
      </c>
      <c r="F82" s="258">
        <f t="shared" si="15"/>
        <v>0</v>
      </c>
      <c r="G82" s="259">
        <f t="shared" si="15"/>
        <v>93300</v>
      </c>
      <c r="H82" s="260">
        <f t="shared" si="15"/>
        <v>93300</v>
      </c>
      <c r="I82" s="261">
        <f t="shared" si="15"/>
        <v>1</v>
      </c>
    </row>
    <row r="83" spans="1:9" s="8" customFormat="1" ht="48" thickBot="1" x14ac:dyDescent="0.25">
      <c r="A83" s="262"/>
      <c r="B83" s="263">
        <v>85311</v>
      </c>
      <c r="C83" s="264" t="s">
        <v>136</v>
      </c>
      <c r="D83" s="265">
        <f t="shared" ref="D83:I83" si="16">D84+D85+D89</f>
        <v>0</v>
      </c>
      <c r="E83" s="266">
        <f t="shared" si="16"/>
        <v>0</v>
      </c>
      <c r="F83" s="267">
        <f t="shared" si="16"/>
        <v>0</v>
      </c>
      <c r="G83" s="268">
        <f t="shared" si="16"/>
        <v>93300</v>
      </c>
      <c r="H83" s="269">
        <f t="shared" si="16"/>
        <v>93300</v>
      </c>
      <c r="I83" s="270">
        <f t="shared" si="16"/>
        <v>1</v>
      </c>
    </row>
    <row r="84" spans="1:9" s="8" customFormat="1" ht="15.75" x14ac:dyDescent="0.2">
      <c r="A84" s="503"/>
      <c r="B84" s="147"/>
      <c r="C84" s="239" t="s">
        <v>621</v>
      </c>
      <c r="D84" s="507">
        <v>0</v>
      </c>
      <c r="E84" s="508">
        <v>0</v>
      </c>
      <c r="F84" s="506">
        <v>0</v>
      </c>
      <c r="G84" s="501">
        <v>0</v>
      </c>
      <c r="H84" s="502">
        <v>0</v>
      </c>
      <c r="I84" s="497">
        <v>0</v>
      </c>
    </row>
    <row r="85" spans="1:9" s="8" customFormat="1" ht="15.75" x14ac:dyDescent="0.2">
      <c r="A85" s="503"/>
      <c r="B85" s="147"/>
      <c r="C85" s="239" t="s">
        <v>622</v>
      </c>
      <c r="D85" s="507">
        <v>0</v>
      </c>
      <c r="E85" s="508">
        <v>0</v>
      </c>
      <c r="F85" s="506">
        <v>0</v>
      </c>
      <c r="G85" s="249">
        <f>SUM(G86:G88)</f>
        <v>93300</v>
      </c>
      <c r="H85" s="502">
        <f>SUM(H86:H88)</f>
        <v>93300</v>
      </c>
      <c r="I85" s="497">
        <f>SUM(I86:I88)</f>
        <v>1</v>
      </c>
    </row>
    <row r="86" spans="1:9" s="8" customFormat="1" x14ac:dyDescent="0.2">
      <c r="A86" s="837"/>
      <c r="B86" s="839"/>
      <c r="C86" s="841" t="s">
        <v>501</v>
      </c>
      <c r="D86" s="843">
        <v>0</v>
      </c>
      <c r="E86" s="844">
        <v>0</v>
      </c>
      <c r="F86" s="835">
        <v>0</v>
      </c>
      <c r="G86" s="836">
        <v>0</v>
      </c>
      <c r="H86" s="818"/>
      <c r="I86" s="820">
        <f>G86+H86</f>
        <v>0</v>
      </c>
    </row>
    <row r="87" spans="1:9" s="8" customFormat="1" x14ac:dyDescent="0.2">
      <c r="A87" s="837"/>
      <c r="B87" s="839"/>
      <c r="C87" s="841"/>
      <c r="D87" s="843"/>
      <c r="E87" s="844"/>
      <c r="F87" s="835"/>
      <c r="G87" s="836"/>
      <c r="H87" s="818"/>
      <c r="I87" s="820"/>
    </row>
    <row r="88" spans="1:9" s="8" customFormat="1" ht="157.5" x14ac:dyDescent="0.2">
      <c r="A88" s="503"/>
      <c r="B88" s="147"/>
      <c r="C88" s="140" t="s">
        <v>502</v>
      </c>
      <c r="D88" s="507"/>
      <c r="E88" s="508"/>
      <c r="F88" s="506"/>
      <c r="G88" s="144">
        <v>93300</v>
      </c>
      <c r="H88" s="145">
        <v>93300</v>
      </c>
      <c r="I88" s="148">
        <f>H88/G88</f>
        <v>1</v>
      </c>
    </row>
    <row r="89" spans="1:9" s="8" customFormat="1" ht="32.25" thickBot="1" x14ac:dyDescent="0.25">
      <c r="A89" s="503"/>
      <c r="B89" s="147"/>
      <c r="C89" s="239" t="s">
        <v>620</v>
      </c>
      <c r="D89" s="252">
        <v>0</v>
      </c>
      <c r="E89" s="508">
        <v>0</v>
      </c>
      <c r="F89" s="506">
        <v>0</v>
      </c>
      <c r="G89" s="501">
        <v>0</v>
      </c>
      <c r="H89" s="502">
        <v>0</v>
      </c>
      <c r="I89" s="497">
        <v>0</v>
      </c>
    </row>
    <row r="90" spans="1:9" s="8" customFormat="1" ht="32.25" thickBot="1" x14ac:dyDescent="0.25">
      <c r="A90" s="271">
        <v>854</v>
      </c>
      <c r="B90" s="272"/>
      <c r="C90" s="272" t="s">
        <v>146</v>
      </c>
      <c r="D90" s="273">
        <f t="shared" ref="D90:I90" si="17">D91+D97+D103</f>
        <v>0</v>
      </c>
      <c r="E90" s="274">
        <f t="shared" si="17"/>
        <v>0</v>
      </c>
      <c r="F90" s="275">
        <f t="shared" si="17"/>
        <v>0</v>
      </c>
      <c r="G90" s="273">
        <f t="shared" si="17"/>
        <v>7620675</v>
      </c>
      <c r="H90" s="274">
        <f t="shared" si="17"/>
        <v>7620675</v>
      </c>
      <c r="I90" s="275">
        <f t="shared" si="17"/>
        <v>3</v>
      </c>
    </row>
    <row r="91" spans="1:9" s="8" customFormat="1" ht="32.25" thickBot="1" x14ac:dyDescent="0.25">
      <c r="A91" s="276"/>
      <c r="B91" s="277">
        <v>85402</v>
      </c>
      <c r="C91" s="509" t="s">
        <v>285</v>
      </c>
      <c r="D91" s="243">
        <f t="shared" ref="D91:I91" si="18">D92+D93+D96</f>
        <v>0</v>
      </c>
      <c r="E91" s="244">
        <f t="shared" si="18"/>
        <v>0</v>
      </c>
      <c r="F91" s="245">
        <f t="shared" si="18"/>
        <v>0</v>
      </c>
      <c r="G91" s="243">
        <f t="shared" si="18"/>
        <v>1155381</v>
      </c>
      <c r="H91" s="244">
        <f t="shared" si="18"/>
        <v>1155381</v>
      </c>
      <c r="I91" s="245">
        <f t="shared" si="18"/>
        <v>1</v>
      </c>
    </row>
    <row r="92" spans="1:9" s="8" customFormat="1" ht="15.75" x14ac:dyDescent="0.2">
      <c r="A92" s="503"/>
      <c r="B92" s="147"/>
      <c r="C92" s="239" t="s">
        <v>621</v>
      </c>
      <c r="D92" s="507">
        <v>0</v>
      </c>
      <c r="E92" s="508">
        <v>0</v>
      </c>
      <c r="F92" s="506">
        <v>0</v>
      </c>
      <c r="G92" s="501">
        <v>0</v>
      </c>
      <c r="H92" s="502">
        <v>0</v>
      </c>
      <c r="I92" s="497">
        <v>0</v>
      </c>
    </row>
    <row r="93" spans="1:9" s="8" customFormat="1" ht="15.75" x14ac:dyDescent="0.2">
      <c r="A93" s="503"/>
      <c r="B93" s="147"/>
      <c r="C93" s="239" t="s">
        <v>622</v>
      </c>
      <c r="D93" s="507">
        <v>0</v>
      </c>
      <c r="E93" s="508">
        <v>0</v>
      </c>
      <c r="F93" s="506">
        <v>0</v>
      </c>
      <c r="G93" s="249">
        <f>G94</f>
        <v>1155381</v>
      </c>
      <c r="H93" s="502">
        <f>H94</f>
        <v>1155381</v>
      </c>
      <c r="I93" s="497">
        <f>I94</f>
        <v>1</v>
      </c>
    </row>
    <row r="94" spans="1:9" s="8" customFormat="1" ht="47.25" x14ac:dyDescent="0.2">
      <c r="A94" s="503"/>
      <c r="B94" s="147"/>
      <c r="C94" s="140" t="s">
        <v>312</v>
      </c>
      <c r="D94" s="250">
        <v>0</v>
      </c>
      <c r="E94" s="499">
        <v>0</v>
      </c>
      <c r="F94" s="500">
        <v>0</v>
      </c>
      <c r="G94" s="144">
        <f>SUM(G95:G95)</f>
        <v>1155381</v>
      </c>
      <c r="H94" s="251">
        <f>SUM(H95:H95)</f>
        <v>1155381</v>
      </c>
      <c r="I94" s="146">
        <f>H94/G94</f>
        <v>1</v>
      </c>
    </row>
    <row r="95" spans="1:9" s="8" customFormat="1" ht="78.75" x14ac:dyDescent="0.2">
      <c r="A95" s="503"/>
      <c r="B95" s="147"/>
      <c r="C95" s="140" t="s">
        <v>322</v>
      </c>
      <c r="D95" s="507"/>
      <c r="E95" s="508"/>
      <c r="F95" s="506"/>
      <c r="G95" s="144">
        <v>1155381</v>
      </c>
      <c r="H95" s="145">
        <v>1155381</v>
      </c>
      <c r="I95" s="146">
        <f>H95/G95</f>
        <v>1</v>
      </c>
    </row>
    <row r="96" spans="1:9" s="8" customFormat="1" ht="32.25" thickBot="1" x14ac:dyDescent="0.25">
      <c r="A96" s="503"/>
      <c r="B96" s="147"/>
      <c r="C96" s="239" t="s">
        <v>620</v>
      </c>
      <c r="D96" s="507">
        <v>0</v>
      </c>
      <c r="E96" s="508">
        <v>0</v>
      </c>
      <c r="F96" s="506">
        <v>0</v>
      </c>
      <c r="G96" s="501">
        <v>0</v>
      </c>
      <c r="H96" s="502">
        <v>0</v>
      </c>
      <c r="I96" s="497">
        <v>0</v>
      </c>
    </row>
    <row r="97" spans="1:9" s="8" customFormat="1" ht="32.25" thickBot="1" x14ac:dyDescent="0.25">
      <c r="A97" s="278"/>
      <c r="B97" s="279">
        <v>85404</v>
      </c>
      <c r="C97" s="280" t="s">
        <v>286</v>
      </c>
      <c r="D97" s="243">
        <f t="shared" ref="D97:I97" si="19">D98+D99+D102</f>
        <v>0</v>
      </c>
      <c r="E97" s="244">
        <f t="shared" si="19"/>
        <v>0</v>
      </c>
      <c r="F97" s="245">
        <f t="shared" si="19"/>
        <v>0</v>
      </c>
      <c r="G97" s="281">
        <f t="shared" si="19"/>
        <v>407383</v>
      </c>
      <c r="H97" s="282">
        <f t="shared" si="19"/>
        <v>407383</v>
      </c>
      <c r="I97" s="283">
        <f t="shared" si="19"/>
        <v>1</v>
      </c>
    </row>
    <row r="98" spans="1:9" s="8" customFormat="1" ht="15.75" x14ac:dyDescent="0.2">
      <c r="A98" s="503"/>
      <c r="B98" s="147"/>
      <c r="C98" s="239" t="s">
        <v>621</v>
      </c>
      <c r="D98" s="507">
        <v>0</v>
      </c>
      <c r="E98" s="508">
        <v>0</v>
      </c>
      <c r="F98" s="506">
        <v>0</v>
      </c>
      <c r="G98" s="501">
        <v>0</v>
      </c>
      <c r="H98" s="502">
        <v>0</v>
      </c>
      <c r="I98" s="497">
        <v>0</v>
      </c>
    </row>
    <row r="99" spans="1:9" s="8" customFormat="1" ht="15.75" x14ac:dyDescent="0.2">
      <c r="A99" s="503"/>
      <c r="B99" s="147"/>
      <c r="C99" s="239" t="s">
        <v>622</v>
      </c>
      <c r="D99" s="507">
        <v>0</v>
      </c>
      <c r="E99" s="508">
        <v>0</v>
      </c>
      <c r="F99" s="506">
        <v>0</v>
      </c>
      <c r="G99" s="249">
        <f t="shared" ref="G99:I100" si="20">G100</f>
        <v>407383</v>
      </c>
      <c r="H99" s="502">
        <f t="shared" si="20"/>
        <v>407383</v>
      </c>
      <c r="I99" s="497">
        <f t="shared" si="20"/>
        <v>1</v>
      </c>
    </row>
    <row r="100" spans="1:9" s="8" customFormat="1" ht="47.25" x14ac:dyDescent="0.2">
      <c r="A100" s="503"/>
      <c r="B100" s="147"/>
      <c r="C100" s="140" t="s">
        <v>323</v>
      </c>
      <c r="D100" s="507"/>
      <c r="E100" s="508"/>
      <c r="F100" s="506"/>
      <c r="G100" s="144">
        <f t="shared" si="20"/>
        <v>407383</v>
      </c>
      <c r="H100" s="251">
        <f t="shared" si="20"/>
        <v>407383</v>
      </c>
      <c r="I100" s="146">
        <f>H100/G100</f>
        <v>1</v>
      </c>
    </row>
    <row r="101" spans="1:9" s="8" customFormat="1" ht="78.75" x14ac:dyDescent="0.2">
      <c r="A101" s="503"/>
      <c r="B101" s="147"/>
      <c r="C101" s="140" t="s">
        <v>503</v>
      </c>
      <c r="D101" s="507"/>
      <c r="E101" s="508"/>
      <c r="F101" s="506"/>
      <c r="G101" s="144">
        <v>407383</v>
      </c>
      <c r="H101" s="145">
        <v>407383</v>
      </c>
      <c r="I101" s="148">
        <f>H101/G101</f>
        <v>1</v>
      </c>
    </row>
    <row r="102" spans="1:9" s="8" customFormat="1" ht="32.25" thickBot="1" x14ac:dyDescent="0.25">
      <c r="A102" s="503"/>
      <c r="B102" s="147"/>
      <c r="C102" s="239" t="s">
        <v>620</v>
      </c>
      <c r="D102" s="507">
        <v>0</v>
      </c>
      <c r="E102" s="508">
        <v>0</v>
      </c>
      <c r="F102" s="506">
        <v>0</v>
      </c>
      <c r="G102" s="501">
        <v>0</v>
      </c>
      <c r="H102" s="502">
        <v>0</v>
      </c>
      <c r="I102" s="497">
        <v>0</v>
      </c>
    </row>
    <row r="103" spans="1:9" s="8" customFormat="1" ht="32.25" thickBot="1" x14ac:dyDescent="0.25">
      <c r="A103" s="240"/>
      <c r="B103" s="241">
        <v>85419</v>
      </c>
      <c r="C103" s="242" t="s">
        <v>289</v>
      </c>
      <c r="D103" s="243">
        <f t="shared" ref="D103:I103" si="21">D104+D105+D108</f>
        <v>0</v>
      </c>
      <c r="E103" s="244">
        <f t="shared" si="21"/>
        <v>0</v>
      </c>
      <c r="F103" s="245">
        <f t="shared" si="21"/>
        <v>0</v>
      </c>
      <c r="G103" s="246">
        <f t="shared" si="21"/>
        <v>6057911</v>
      </c>
      <c r="H103" s="247">
        <f t="shared" si="21"/>
        <v>6057911</v>
      </c>
      <c r="I103" s="248">
        <f t="shared" si="21"/>
        <v>1</v>
      </c>
    </row>
    <row r="104" spans="1:9" s="8" customFormat="1" ht="15.75" x14ac:dyDescent="0.2">
      <c r="A104" s="503"/>
      <c r="B104" s="147"/>
      <c r="C104" s="239" t="s">
        <v>621</v>
      </c>
      <c r="D104" s="507">
        <v>0</v>
      </c>
      <c r="E104" s="508">
        <v>0</v>
      </c>
      <c r="F104" s="506">
        <v>0</v>
      </c>
      <c r="G104" s="501">
        <v>0</v>
      </c>
      <c r="H104" s="502">
        <v>0</v>
      </c>
      <c r="I104" s="497">
        <v>0</v>
      </c>
    </row>
    <row r="105" spans="1:9" s="8" customFormat="1" ht="15.75" x14ac:dyDescent="0.2">
      <c r="A105" s="503"/>
      <c r="B105" s="147"/>
      <c r="C105" s="239" t="s">
        <v>622</v>
      </c>
      <c r="D105" s="507">
        <v>0</v>
      </c>
      <c r="E105" s="508">
        <v>0</v>
      </c>
      <c r="F105" s="506">
        <v>0</v>
      </c>
      <c r="G105" s="249">
        <f t="shared" ref="G105:I106" si="22">G106</f>
        <v>6057911</v>
      </c>
      <c r="H105" s="502">
        <f t="shared" si="22"/>
        <v>6057911</v>
      </c>
      <c r="I105" s="497">
        <f t="shared" si="22"/>
        <v>1</v>
      </c>
    </row>
    <row r="106" spans="1:9" s="8" customFormat="1" ht="47.25" x14ac:dyDescent="0.2">
      <c r="A106" s="503"/>
      <c r="B106" s="147"/>
      <c r="C106" s="140" t="s">
        <v>323</v>
      </c>
      <c r="D106" s="507"/>
      <c r="E106" s="508"/>
      <c r="F106" s="506"/>
      <c r="G106" s="144">
        <f t="shared" si="22"/>
        <v>6057911</v>
      </c>
      <c r="H106" s="251">
        <f t="shared" si="22"/>
        <v>6057911</v>
      </c>
      <c r="I106" s="146">
        <f t="shared" si="22"/>
        <v>1</v>
      </c>
    </row>
    <row r="107" spans="1:9" s="8" customFormat="1" ht="63" x14ac:dyDescent="0.2">
      <c r="A107" s="503"/>
      <c r="B107" s="147"/>
      <c r="C107" s="140" t="s">
        <v>441</v>
      </c>
      <c r="D107" s="507"/>
      <c r="E107" s="508"/>
      <c r="F107" s="506"/>
      <c r="G107" s="144">
        <v>6057911</v>
      </c>
      <c r="H107" s="145">
        <v>6057911</v>
      </c>
      <c r="I107" s="148">
        <f>H107/G107</f>
        <v>1</v>
      </c>
    </row>
    <row r="108" spans="1:9" s="8" customFormat="1" ht="32.25" thickBot="1" x14ac:dyDescent="0.25">
      <c r="A108" s="503"/>
      <c r="B108" s="147"/>
      <c r="C108" s="239" t="s">
        <v>620</v>
      </c>
      <c r="D108" s="507">
        <v>0</v>
      </c>
      <c r="E108" s="508">
        <v>0</v>
      </c>
      <c r="F108" s="506">
        <v>0</v>
      </c>
      <c r="G108" s="501">
        <v>0</v>
      </c>
      <c r="H108" s="502">
        <v>0</v>
      </c>
      <c r="I108" s="497">
        <v>0</v>
      </c>
    </row>
    <row r="109" spans="1:9" s="8" customFormat="1" ht="16.5" thickBot="1" x14ac:dyDescent="0.25">
      <c r="A109" s="254">
        <v>855</v>
      </c>
      <c r="B109" s="255"/>
      <c r="C109" s="255" t="s">
        <v>469</v>
      </c>
      <c r="D109" s="256">
        <f t="shared" ref="D109:I109" si="23">D110+D127</f>
        <v>644190</v>
      </c>
      <c r="E109" s="257">
        <f t="shared" si="23"/>
        <v>644186.87</v>
      </c>
      <c r="F109" s="258">
        <f t="shared" si="23"/>
        <v>1.9999900098598191</v>
      </c>
      <c r="G109" s="256">
        <f t="shared" si="23"/>
        <v>0</v>
      </c>
      <c r="H109" s="257">
        <f t="shared" si="23"/>
        <v>0</v>
      </c>
      <c r="I109" s="258">
        <f t="shared" si="23"/>
        <v>0</v>
      </c>
    </row>
    <row r="110" spans="1:9" s="8" customFormat="1" ht="16.5" thickBot="1" x14ac:dyDescent="0.25">
      <c r="A110" s="284"/>
      <c r="B110" s="279">
        <v>85508</v>
      </c>
      <c r="C110" s="280" t="s">
        <v>126</v>
      </c>
      <c r="D110" s="285">
        <f t="shared" ref="D110:I110" si="24">D111+D112+D113</f>
        <v>274119</v>
      </c>
      <c r="E110" s="286">
        <f t="shared" si="24"/>
        <v>274117.38</v>
      </c>
      <c r="F110" s="287">
        <f t="shared" si="24"/>
        <v>0.99999409015792418</v>
      </c>
      <c r="G110" s="285">
        <f t="shared" si="24"/>
        <v>0</v>
      </c>
      <c r="H110" s="286">
        <f t="shared" si="24"/>
        <v>0</v>
      </c>
      <c r="I110" s="287">
        <f t="shared" si="24"/>
        <v>0</v>
      </c>
    </row>
    <row r="111" spans="1:9" s="8" customFormat="1" ht="15.75" x14ac:dyDescent="0.2">
      <c r="A111" s="503"/>
      <c r="B111" s="147"/>
      <c r="C111" s="239" t="s">
        <v>621</v>
      </c>
      <c r="D111" s="507">
        <v>0</v>
      </c>
      <c r="E111" s="508">
        <v>0</v>
      </c>
      <c r="F111" s="506">
        <v>0</v>
      </c>
      <c r="G111" s="501">
        <v>0</v>
      </c>
      <c r="H111" s="502">
        <v>0</v>
      </c>
      <c r="I111" s="497">
        <v>0</v>
      </c>
    </row>
    <row r="112" spans="1:9" s="8" customFormat="1" ht="15.75" x14ac:dyDescent="0.2">
      <c r="A112" s="503"/>
      <c r="B112" s="147"/>
      <c r="C112" s="239" t="s">
        <v>622</v>
      </c>
      <c r="D112" s="507">
        <v>0</v>
      </c>
      <c r="E112" s="508">
        <v>0</v>
      </c>
      <c r="F112" s="506">
        <v>0</v>
      </c>
      <c r="G112" s="501">
        <v>0</v>
      </c>
      <c r="H112" s="502">
        <v>0</v>
      </c>
      <c r="I112" s="497">
        <v>0</v>
      </c>
    </row>
    <row r="113" spans="1:9" s="8" customFormat="1" ht="31.5" x14ac:dyDescent="0.2">
      <c r="A113" s="503"/>
      <c r="B113" s="147"/>
      <c r="C113" s="239" t="s">
        <v>620</v>
      </c>
      <c r="D113" s="252">
        <f>D116</f>
        <v>274119</v>
      </c>
      <c r="E113" s="508">
        <f>E116</f>
        <v>274117.38</v>
      </c>
      <c r="F113" s="506">
        <f>E113/D113</f>
        <v>0.99999409015792418</v>
      </c>
      <c r="G113" s="249">
        <f>SUM(G114:G126)</f>
        <v>0</v>
      </c>
      <c r="H113" s="502">
        <f>SUM(H114:H126)</f>
        <v>0</v>
      </c>
      <c r="I113" s="497">
        <f>SUM(I114:I126)</f>
        <v>0</v>
      </c>
    </row>
    <row r="114" spans="1:9" s="8" customFormat="1" ht="15.75" x14ac:dyDescent="0.2">
      <c r="A114" s="837"/>
      <c r="B114" s="839"/>
      <c r="C114" s="841" t="s">
        <v>316</v>
      </c>
      <c r="D114" s="250"/>
      <c r="E114" s="499"/>
      <c r="F114" s="506"/>
      <c r="G114" s="149"/>
      <c r="H114" s="150"/>
      <c r="I114" s="151"/>
    </row>
    <row r="115" spans="1:9" s="8" customFormat="1" ht="15.75" x14ac:dyDescent="0.2">
      <c r="A115" s="837"/>
      <c r="B115" s="839"/>
      <c r="C115" s="841"/>
      <c r="D115" s="250"/>
      <c r="E115" s="499"/>
      <c r="F115" s="506"/>
      <c r="G115" s="149"/>
      <c r="H115" s="150"/>
      <c r="I115" s="151"/>
    </row>
    <row r="116" spans="1:9" s="8" customFormat="1" ht="158.25" customHeight="1" x14ac:dyDescent="0.2">
      <c r="A116" s="837"/>
      <c r="B116" s="839"/>
      <c r="C116" s="841"/>
      <c r="D116" s="498">
        <f>SUM(D117:D126)</f>
        <v>274119</v>
      </c>
      <c r="E116" s="499">
        <f>SUM(E117:E126)</f>
        <v>274117.38</v>
      </c>
      <c r="F116" s="506">
        <f t="shared" ref="F116:F126" si="25">E116/D116</f>
        <v>0.99999409015792418</v>
      </c>
      <c r="G116" s="149"/>
      <c r="H116" s="150"/>
      <c r="I116" s="151"/>
    </row>
    <row r="117" spans="1:9" s="667" customFormat="1" ht="15.75" x14ac:dyDescent="0.2">
      <c r="A117" s="663"/>
      <c r="B117" s="664"/>
      <c r="C117" s="140" t="s">
        <v>336</v>
      </c>
      <c r="D117" s="658">
        <v>40075</v>
      </c>
      <c r="E117" s="145">
        <v>40074.9</v>
      </c>
      <c r="F117" s="657">
        <f t="shared" si="25"/>
        <v>0.99999750467872739</v>
      </c>
      <c r="G117" s="665"/>
      <c r="H117" s="555"/>
      <c r="I117" s="666"/>
    </row>
    <row r="118" spans="1:9" s="667" customFormat="1" ht="15.75" x14ac:dyDescent="0.2">
      <c r="A118" s="663"/>
      <c r="B118" s="668"/>
      <c r="C118" s="140" t="s">
        <v>623</v>
      </c>
      <c r="D118" s="658">
        <v>10635</v>
      </c>
      <c r="E118" s="145">
        <v>10635</v>
      </c>
      <c r="F118" s="657">
        <f t="shared" si="25"/>
        <v>1</v>
      </c>
      <c r="G118" s="665"/>
      <c r="H118" s="555"/>
      <c r="I118" s="666"/>
    </row>
    <row r="119" spans="1:9" s="667" customFormat="1" ht="15.75" x14ac:dyDescent="0.2">
      <c r="A119" s="663"/>
      <c r="B119" s="668"/>
      <c r="C119" s="140" t="s">
        <v>317</v>
      </c>
      <c r="D119" s="658">
        <v>8156</v>
      </c>
      <c r="E119" s="145">
        <v>8156</v>
      </c>
      <c r="F119" s="657">
        <f t="shared" si="25"/>
        <v>1</v>
      </c>
      <c r="G119" s="669"/>
      <c r="H119" s="251"/>
      <c r="I119" s="146"/>
    </row>
    <row r="120" spans="1:9" s="667" customFormat="1" ht="15.75" x14ac:dyDescent="0.2">
      <c r="A120" s="663"/>
      <c r="B120" s="668"/>
      <c r="C120" s="140" t="s">
        <v>318</v>
      </c>
      <c r="D120" s="658">
        <v>12364</v>
      </c>
      <c r="E120" s="145">
        <v>12364</v>
      </c>
      <c r="F120" s="657">
        <f t="shared" si="25"/>
        <v>1</v>
      </c>
      <c r="G120" s="669"/>
      <c r="H120" s="251"/>
      <c r="I120" s="146"/>
    </row>
    <row r="121" spans="1:9" s="667" customFormat="1" ht="15.75" x14ac:dyDescent="0.2">
      <c r="A121" s="663"/>
      <c r="B121" s="668"/>
      <c r="C121" s="140" t="s">
        <v>319</v>
      </c>
      <c r="D121" s="658">
        <v>12964</v>
      </c>
      <c r="E121" s="145">
        <v>12964</v>
      </c>
      <c r="F121" s="657">
        <f t="shared" si="25"/>
        <v>1</v>
      </c>
      <c r="G121" s="669"/>
      <c r="H121" s="251"/>
      <c r="I121" s="146"/>
    </row>
    <row r="122" spans="1:9" s="667" customFormat="1" ht="15.75" x14ac:dyDescent="0.2">
      <c r="A122" s="663"/>
      <c r="B122" s="668"/>
      <c r="C122" s="140" t="s">
        <v>320</v>
      </c>
      <c r="D122" s="658">
        <v>38563</v>
      </c>
      <c r="E122" s="145">
        <v>38562.800000000003</v>
      </c>
      <c r="F122" s="657">
        <f t="shared" si="25"/>
        <v>0.99999481368150822</v>
      </c>
      <c r="G122" s="669"/>
      <c r="H122" s="251"/>
      <c r="I122" s="146"/>
    </row>
    <row r="123" spans="1:9" s="667" customFormat="1" ht="15.75" x14ac:dyDescent="0.2">
      <c r="A123" s="663"/>
      <c r="B123" s="668"/>
      <c r="C123" s="140" t="s">
        <v>314</v>
      </c>
      <c r="D123" s="658">
        <v>12364</v>
      </c>
      <c r="E123" s="145">
        <v>12364</v>
      </c>
      <c r="F123" s="657">
        <f t="shared" si="25"/>
        <v>1</v>
      </c>
      <c r="G123" s="669"/>
      <c r="H123" s="251"/>
      <c r="I123" s="146"/>
    </row>
    <row r="124" spans="1:9" s="667" customFormat="1" ht="15.75" x14ac:dyDescent="0.2">
      <c r="A124" s="663"/>
      <c r="B124" s="664"/>
      <c r="C124" s="140" t="s">
        <v>315</v>
      </c>
      <c r="D124" s="658">
        <v>14410</v>
      </c>
      <c r="E124" s="145">
        <v>14409.5</v>
      </c>
      <c r="F124" s="657">
        <f t="shared" si="25"/>
        <v>0.99996530187369881</v>
      </c>
      <c r="G124" s="665"/>
      <c r="H124" s="555"/>
      <c r="I124" s="666"/>
    </row>
    <row r="125" spans="1:9" s="667" customFormat="1" ht="15.75" x14ac:dyDescent="0.2">
      <c r="A125" s="663"/>
      <c r="B125" s="664"/>
      <c r="C125" s="140" t="s">
        <v>440</v>
      </c>
      <c r="D125" s="658">
        <v>98860</v>
      </c>
      <c r="E125" s="145">
        <v>98859.18</v>
      </c>
      <c r="F125" s="657">
        <f t="shared" si="25"/>
        <v>0.99999170544203919</v>
      </c>
      <c r="G125" s="665"/>
      <c r="H125" s="555"/>
      <c r="I125" s="666"/>
    </row>
    <row r="126" spans="1:9" s="667" customFormat="1" ht="15.75" x14ac:dyDescent="0.2">
      <c r="A126" s="663"/>
      <c r="B126" s="664"/>
      <c r="C126" s="140" t="s">
        <v>504</v>
      </c>
      <c r="D126" s="658">
        <v>25728</v>
      </c>
      <c r="E126" s="145">
        <v>25728</v>
      </c>
      <c r="F126" s="657">
        <f t="shared" si="25"/>
        <v>1</v>
      </c>
      <c r="G126" s="665"/>
      <c r="H126" s="555"/>
      <c r="I126" s="666"/>
    </row>
    <row r="127" spans="1:9" s="8" customFormat="1" ht="32.25" thickBot="1" x14ac:dyDescent="0.25">
      <c r="A127" s="288"/>
      <c r="B127" s="289">
        <v>85510</v>
      </c>
      <c r="C127" s="290" t="s">
        <v>464</v>
      </c>
      <c r="D127" s="291">
        <f t="shared" ref="D127:I127" si="26">D128+D129+D130</f>
        <v>370071</v>
      </c>
      <c r="E127" s="292">
        <f t="shared" si="26"/>
        <v>370069.49</v>
      </c>
      <c r="F127" s="293">
        <f t="shared" si="26"/>
        <v>0.99999591970189505</v>
      </c>
      <c r="G127" s="291">
        <f t="shared" si="26"/>
        <v>0</v>
      </c>
      <c r="H127" s="292">
        <f t="shared" si="26"/>
        <v>0</v>
      </c>
      <c r="I127" s="293">
        <f t="shared" si="26"/>
        <v>0</v>
      </c>
    </row>
    <row r="128" spans="1:9" s="8" customFormat="1" ht="15.75" x14ac:dyDescent="0.2">
      <c r="A128" s="503"/>
      <c r="B128" s="147"/>
      <c r="C128" s="239" t="s">
        <v>621</v>
      </c>
      <c r="D128" s="507">
        <v>0</v>
      </c>
      <c r="E128" s="508">
        <v>0</v>
      </c>
      <c r="F128" s="506">
        <v>0</v>
      </c>
      <c r="G128" s="507">
        <v>0</v>
      </c>
      <c r="H128" s="508">
        <v>0</v>
      </c>
      <c r="I128" s="506">
        <v>0</v>
      </c>
    </row>
    <row r="129" spans="1:9" s="8" customFormat="1" ht="15.75" x14ac:dyDescent="0.2">
      <c r="A129" s="294"/>
      <c r="B129" s="295"/>
      <c r="C129" s="296" t="s">
        <v>622</v>
      </c>
      <c r="D129" s="297">
        <v>0</v>
      </c>
      <c r="E129" s="298">
        <v>0</v>
      </c>
      <c r="F129" s="299">
        <v>0</v>
      </c>
      <c r="G129" s="297">
        <v>0</v>
      </c>
      <c r="H129" s="298">
        <v>0</v>
      </c>
      <c r="I129" s="299">
        <v>0</v>
      </c>
    </row>
    <row r="130" spans="1:9" s="8" customFormat="1" ht="31.5" x14ac:dyDescent="0.2">
      <c r="A130" s="503"/>
      <c r="B130" s="147"/>
      <c r="C130" s="239" t="s">
        <v>620</v>
      </c>
      <c r="D130" s="252">
        <f t="shared" ref="D130:I130" si="27">D131</f>
        <v>370071</v>
      </c>
      <c r="E130" s="508">
        <f t="shared" si="27"/>
        <v>370069.49</v>
      </c>
      <c r="F130" s="506">
        <f t="shared" si="27"/>
        <v>0.99999591970189505</v>
      </c>
      <c r="G130" s="252">
        <f t="shared" si="27"/>
        <v>0</v>
      </c>
      <c r="H130" s="508">
        <f t="shared" si="27"/>
        <v>0</v>
      </c>
      <c r="I130" s="506">
        <f t="shared" si="27"/>
        <v>0</v>
      </c>
    </row>
    <row r="131" spans="1:9" s="8" customFormat="1" x14ac:dyDescent="0.2">
      <c r="A131" s="837"/>
      <c r="B131" s="839"/>
      <c r="C131" s="841" t="s">
        <v>313</v>
      </c>
      <c r="D131" s="836">
        <f>SUM(D134:D138)</f>
        <v>370071</v>
      </c>
      <c r="E131" s="818">
        <f>SUM(E134:E138)</f>
        <v>370069.49</v>
      </c>
      <c r="F131" s="820">
        <f>E131/D131</f>
        <v>0.99999591970189505</v>
      </c>
      <c r="G131" s="853"/>
      <c r="H131" s="854"/>
      <c r="I131" s="849"/>
    </row>
    <row r="132" spans="1:9" s="8" customFormat="1" x14ac:dyDescent="0.2">
      <c r="A132" s="837"/>
      <c r="B132" s="839"/>
      <c r="C132" s="841"/>
      <c r="D132" s="836"/>
      <c r="E132" s="818"/>
      <c r="F132" s="820"/>
      <c r="G132" s="853"/>
      <c r="H132" s="854"/>
      <c r="I132" s="849"/>
    </row>
    <row r="133" spans="1:9" s="8" customFormat="1" ht="160.5" customHeight="1" x14ac:dyDescent="0.2">
      <c r="A133" s="837"/>
      <c r="B133" s="839"/>
      <c r="C133" s="841"/>
      <c r="D133" s="836"/>
      <c r="E133" s="818"/>
      <c r="F133" s="820"/>
      <c r="G133" s="853"/>
      <c r="H133" s="854"/>
      <c r="I133" s="849"/>
    </row>
    <row r="134" spans="1:9" s="8" customFormat="1" ht="15.75" x14ac:dyDescent="0.2">
      <c r="A134" s="503"/>
      <c r="B134" s="147"/>
      <c r="C134" s="140" t="s">
        <v>314</v>
      </c>
      <c r="D134" s="498">
        <v>45871</v>
      </c>
      <c r="E134" s="145">
        <v>45870.97</v>
      </c>
      <c r="F134" s="148">
        <f t="shared" ref="F134:F145" si="28">E134/D134</f>
        <v>0.99999934599202112</v>
      </c>
      <c r="G134" s="501"/>
      <c r="H134" s="502"/>
      <c r="I134" s="497"/>
    </row>
    <row r="135" spans="1:9" s="8" customFormat="1" ht="15.75" x14ac:dyDescent="0.2">
      <c r="A135" s="503"/>
      <c r="B135" s="147"/>
      <c r="C135" s="140" t="s">
        <v>320</v>
      </c>
      <c r="D135" s="498">
        <v>84461</v>
      </c>
      <c r="E135" s="145">
        <v>84460.6</v>
      </c>
      <c r="F135" s="148">
        <f t="shared" si="28"/>
        <v>0.99999526408638317</v>
      </c>
      <c r="G135" s="501"/>
      <c r="H135" s="502"/>
      <c r="I135" s="497"/>
    </row>
    <row r="136" spans="1:9" s="8" customFormat="1" ht="15.75" x14ac:dyDescent="0.2">
      <c r="A136" s="503"/>
      <c r="B136" s="147"/>
      <c r="C136" s="140" t="s">
        <v>315</v>
      </c>
      <c r="D136" s="498">
        <v>53043</v>
      </c>
      <c r="E136" s="145">
        <v>53042.76</v>
      </c>
      <c r="F136" s="148">
        <f t="shared" si="28"/>
        <v>0.99999547536904021</v>
      </c>
      <c r="G136" s="501"/>
      <c r="H136" s="502"/>
      <c r="I136" s="497"/>
    </row>
    <row r="137" spans="1:9" s="8" customFormat="1" ht="15.75" x14ac:dyDescent="0.2">
      <c r="A137" s="503"/>
      <c r="B137" s="147"/>
      <c r="C137" s="140" t="s">
        <v>335</v>
      </c>
      <c r="D137" s="498">
        <v>69863</v>
      </c>
      <c r="E137" s="145">
        <v>69862.59</v>
      </c>
      <c r="F137" s="148">
        <f t="shared" si="28"/>
        <v>0.99999413137139825</v>
      </c>
      <c r="G137" s="501"/>
      <c r="H137" s="502"/>
      <c r="I137" s="497"/>
    </row>
    <row r="138" spans="1:9" s="8" customFormat="1" ht="63" customHeight="1" thickBot="1" x14ac:dyDescent="0.25">
      <c r="A138" s="503"/>
      <c r="B138" s="147"/>
      <c r="C138" s="140" t="s">
        <v>505</v>
      </c>
      <c r="D138" s="498">
        <v>116833</v>
      </c>
      <c r="E138" s="145">
        <v>116832.57</v>
      </c>
      <c r="F138" s="148">
        <f t="shared" si="28"/>
        <v>0.99999631953300872</v>
      </c>
      <c r="G138" s="501"/>
      <c r="H138" s="502"/>
      <c r="I138" s="497"/>
    </row>
    <row r="139" spans="1:9" s="8" customFormat="1" ht="36" customHeight="1" thickBot="1" x14ac:dyDescent="0.25">
      <c r="A139" s="271">
        <v>900</v>
      </c>
      <c r="B139" s="272"/>
      <c r="C139" s="272" t="s">
        <v>159</v>
      </c>
      <c r="D139" s="307">
        <v>0</v>
      </c>
      <c r="E139" s="308">
        <v>0</v>
      </c>
      <c r="F139" s="309">
        <v>0</v>
      </c>
      <c r="G139" s="308">
        <f>G140</f>
        <v>20000</v>
      </c>
      <c r="H139" s="308">
        <f>H140</f>
        <v>20000</v>
      </c>
      <c r="I139" s="309">
        <f>H139/G139</f>
        <v>1</v>
      </c>
    </row>
    <row r="140" spans="1:9" s="8" customFormat="1" ht="16.5" thickBot="1" x14ac:dyDescent="0.25">
      <c r="A140" s="284"/>
      <c r="B140" s="279">
        <v>90095</v>
      </c>
      <c r="C140" s="280" t="s">
        <v>57</v>
      </c>
      <c r="D140" s="285">
        <f>D141+D142+D143</f>
        <v>0</v>
      </c>
      <c r="E140" s="286">
        <f>E141+E142+E143</f>
        <v>0</v>
      </c>
      <c r="F140" s="287">
        <f>F141+F142+F143</f>
        <v>0</v>
      </c>
      <c r="G140" s="282">
        <f>G144</f>
        <v>20000</v>
      </c>
      <c r="H140" s="282">
        <f>H143</f>
        <v>20000</v>
      </c>
      <c r="I140" s="283">
        <f>H140/G140</f>
        <v>1</v>
      </c>
    </row>
    <row r="141" spans="1:9" s="8" customFormat="1" ht="15.75" x14ac:dyDescent="0.2">
      <c r="A141" s="300"/>
      <c r="B141" s="301"/>
      <c r="C141" s="302" t="s">
        <v>621</v>
      </c>
      <c r="D141" s="507">
        <v>0</v>
      </c>
      <c r="E141" s="508">
        <v>0</v>
      </c>
      <c r="F141" s="506">
        <v>0</v>
      </c>
      <c r="G141" s="502">
        <v>0</v>
      </c>
      <c r="H141" s="502">
        <v>0</v>
      </c>
      <c r="I141" s="497">
        <v>0</v>
      </c>
    </row>
    <row r="142" spans="1:9" s="8" customFormat="1" ht="15.75" x14ac:dyDescent="0.2">
      <c r="A142" s="503"/>
      <c r="B142" s="504"/>
      <c r="C142" s="302" t="s">
        <v>622</v>
      </c>
      <c r="D142" s="507">
        <v>0</v>
      </c>
      <c r="E142" s="508">
        <v>0</v>
      </c>
      <c r="F142" s="506">
        <v>0</v>
      </c>
      <c r="G142" s="502">
        <v>0</v>
      </c>
      <c r="H142" s="502">
        <v>0</v>
      </c>
      <c r="I142" s="497">
        <v>0</v>
      </c>
    </row>
    <row r="143" spans="1:9" s="8" customFormat="1" ht="31.5" x14ac:dyDescent="0.2">
      <c r="A143" s="503"/>
      <c r="B143" s="504"/>
      <c r="C143" s="302" t="s">
        <v>620</v>
      </c>
      <c r="D143" s="252">
        <f>D144</f>
        <v>0</v>
      </c>
      <c r="E143" s="508">
        <f>E144</f>
        <v>0</v>
      </c>
      <c r="F143" s="506">
        <f>F144</f>
        <v>0</v>
      </c>
      <c r="G143" s="502">
        <f>G144</f>
        <v>20000</v>
      </c>
      <c r="H143" s="502">
        <f>H144</f>
        <v>20000</v>
      </c>
      <c r="I143" s="497">
        <f>H143/G143</f>
        <v>1</v>
      </c>
    </row>
    <row r="144" spans="1:9" s="8" customFormat="1" ht="189.75" thickBot="1" x14ac:dyDescent="0.25">
      <c r="A144" s="503"/>
      <c r="B144" s="504"/>
      <c r="C144" s="505" t="s">
        <v>792</v>
      </c>
      <c r="D144" s="498">
        <v>0</v>
      </c>
      <c r="E144" s="145">
        <v>0</v>
      </c>
      <c r="F144" s="148">
        <v>0</v>
      </c>
      <c r="G144" s="150">
        <v>20000</v>
      </c>
      <c r="H144" s="150">
        <v>20000</v>
      </c>
      <c r="I144" s="151">
        <f>H144/G144</f>
        <v>1</v>
      </c>
    </row>
    <row r="145" spans="1:9" s="8" customFormat="1" ht="32.25" thickBot="1" x14ac:dyDescent="0.25">
      <c r="A145" s="271">
        <v>921</v>
      </c>
      <c r="B145" s="272"/>
      <c r="C145" s="272" t="s">
        <v>290</v>
      </c>
      <c r="D145" s="307">
        <f>D146+D151</f>
        <v>996587</v>
      </c>
      <c r="E145" s="308">
        <f>E146+E151</f>
        <v>996587</v>
      </c>
      <c r="F145" s="309">
        <f t="shared" si="28"/>
        <v>1</v>
      </c>
      <c r="G145" s="308">
        <v>0</v>
      </c>
      <c r="H145" s="308">
        <v>0</v>
      </c>
      <c r="I145" s="309">
        <v>0</v>
      </c>
    </row>
    <row r="146" spans="1:9" s="8" customFormat="1" ht="16.5" thickBot="1" x14ac:dyDescent="0.25">
      <c r="A146" s="284"/>
      <c r="B146" s="279">
        <v>92116</v>
      </c>
      <c r="C146" s="280" t="s">
        <v>292</v>
      </c>
      <c r="D146" s="285">
        <f>D147+D148+D149</f>
        <v>25000</v>
      </c>
      <c r="E146" s="286">
        <f>E147+E148+E149</f>
        <v>25000</v>
      </c>
      <c r="F146" s="287">
        <f>F147+F148+F149</f>
        <v>1</v>
      </c>
      <c r="G146" s="303">
        <v>0</v>
      </c>
      <c r="H146" s="282">
        <v>0</v>
      </c>
      <c r="I146" s="283">
        <v>0</v>
      </c>
    </row>
    <row r="147" spans="1:9" s="8" customFormat="1" ht="15.75" x14ac:dyDescent="0.2">
      <c r="A147" s="300"/>
      <c r="B147" s="301"/>
      <c r="C147" s="302" t="s">
        <v>621</v>
      </c>
      <c r="D147" s="507">
        <v>0</v>
      </c>
      <c r="E147" s="508">
        <v>0</v>
      </c>
      <c r="F147" s="506">
        <v>0</v>
      </c>
      <c r="G147" s="501">
        <v>0</v>
      </c>
      <c r="H147" s="502">
        <v>0</v>
      </c>
      <c r="I147" s="497">
        <v>0</v>
      </c>
    </row>
    <row r="148" spans="1:9" s="8" customFormat="1" ht="15.75" x14ac:dyDescent="0.2">
      <c r="A148" s="503"/>
      <c r="B148" s="504"/>
      <c r="C148" s="302" t="s">
        <v>622</v>
      </c>
      <c r="D148" s="507">
        <v>0</v>
      </c>
      <c r="E148" s="508">
        <v>0</v>
      </c>
      <c r="F148" s="506">
        <v>0</v>
      </c>
      <c r="G148" s="501">
        <v>0</v>
      </c>
      <c r="H148" s="502">
        <v>0</v>
      </c>
      <c r="I148" s="497">
        <v>0</v>
      </c>
    </row>
    <row r="149" spans="1:9" s="8" customFormat="1" ht="31.5" x14ac:dyDescent="0.2">
      <c r="A149" s="503"/>
      <c r="B149" s="504"/>
      <c r="C149" s="302" t="s">
        <v>620</v>
      </c>
      <c r="D149" s="252">
        <f>D150</f>
        <v>25000</v>
      </c>
      <c r="E149" s="508">
        <f>E150</f>
        <v>25000</v>
      </c>
      <c r="F149" s="506">
        <f>F150</f>
        <v>1</v>
      </c>
      <c r="G149" s="501">
        <v>0</v>
      </c>
      <c r="H149" s="502">
        <v>0</v>
      </c>
      <c r="I149" s="497">
        <v>0</v>
      </c>
    </row>
    <row r="150" spans="1:9" s="8" customFormat="1" ht="174" thickBot="1" x14ac:dyDescent="0.25">
      <c r="A150" s="503"/>
      <c r="B150" s="504"/>
      <c r="C150" s="505" t="s">
        <v>324</v>
      </c>
      <c r="D150" s="498">
        <v>25000</v>
      </c>
      <c r="E150" s="145">
        <v>25000</v>
      </c>
      <c r="F150" s="148">
        <f>E150/D150</f>
        <v>1</v>
      </c>
      <c r="G150" s="304"/>
      <c r="H150" s="305"/>
      <c r="I150" s="306"/>
    </row>
    <row r="151" spans="1:9" s="8" customFormat="1" ht="16.5" thickBot="1" x14ac:dyDescent="0.25">
      <c r="A151" s="240"/>
      <c r="B151" s="241" t="s">
        <v>442</v>
      </c>
      <c r="C151" s="242" t="s">
        <v>293</v>
      </c>
      <c r="D151" s="243">
        <f t="shared" ref="D151:I151" si="29">D152+D153+D155</f>
        <v>971587</v>
      </c>
      <c r="E151" s="244">
        <f t="shared" si="29"/>
        <v>971587</v>
      </c>
      <c r="F151" s="245">
        <f t="shared" si="29"/>
        <v>1</v>
      </c>
      <c r="G151" s="243">
        <f t="shared" si="29"/>
        <v>0</v>
      </c>
      <c r="H151" s="244">
        <f t="shared" si="29"/>
        <v>0</v>
      </c>
      <c r="I151" s="245">
        <f t="shared" si="29"/>
        <v>0</v>
      </c>
    </row>
    <row r="152" spans="1:9" s="8" customFormat="1" ht="15.75" x14ac:dyDescent="0.2">
      <c r="A152" s="503"/>
      <c r="B152" s="147"/>
      <c r="C152" s="239" t="s">
        <v>621</v>
      </c>
      <c r="D152" s="507">
        <v>0</v>
      </c>
      <c r="E152" s="508">
        <v>0</v>
      </c>
      <c r="F152" s="506">
        <v>0</v>
      </c>
      <c r="G152" s="501">
        <v>0</v>
      </c>
      <c r="H152" s="502">
        <v>0</v>
      </c>
      <c r="I152" s="497">
        <v>0</v>
      </c>
    </row>
    <row r="153" spans="1:9" s="8" customFormat="1" ht="15.75" x14ac:dyDescent="0.2">
      <c r="A153" s="503"/>
      <c r="B153" s="147"/>
      <c r="C153" s="239" t="s">
        <v>622</v>
      </c>
      <c r="D153" s="252">
        <f>D154</f>
        <v>971587</v>
      </c>
      <c r="E153" s="508">
        <f>E154</f>
        <v>971587</v>
      </c>
      <c r="F153" s="506">
        <f>F154</f>
        <v>1</v>
      </c>
      <c r="G153" s="501">
        <v>0</v>
      </c>
      <c r="H153" s="502">
        <v>0</v>
      </c>
      <c r="I153" s="497">
        <v>0</v>
      </c>
    </row>
    <row r="154" spans="1:9" s="8" customFormat="1" ht="63" x14ac:dyDescent="0.2">
      <c r="A154" s="503"/>
      <c r="B154" s="147"/>
      <c r="C154" s="140" t="s">
        <v>443</v>
      </c>
      <c r="D154" s="498">
        <v>971587</v>
      </c>
      <c r="E154" s="145">
        <v>971587</v>
      </c>
      <c r="F154" s="148">
        <f>E154/D154</f>
        <v>1</v>
      </c>
      <c r="G154" s="501"/>
      <c r="H154" s="502"/>
      <c r="I154" s="497"/>
    </row>
    <row r="155" spans="1:9" s="8" customFormat="1" ht="32.25" thickBot="1" x14ac:dyDescent="0.25">
      <c r="A155" s="503"/>
      <c r="B155" s="147"/>
      <c r="C155" s="239" t="s">
        <v>620</v>
      </c>
      <c r="D155" s="507">
        <v>0</v>
      </c>
      <c r="E155" s="508">
        <v>0</v>
      </c>
      <c r="F155" s="506">
        <v>0</v>
      </c>
      <c r="G155" s="501">
        <v>0</v>
      </c>
      <c r="H155" s="502">
        <v>0</v>
      </c>
      <c r="I155" s="497">
        <v>0</v>
      </c>
    </row>
    <row r="156" spans="1:9" s="8" customFormat="1" ht="16.5" thickBot="1" x14ac:dyDescent="0.25">
      <c r="A156" s="271">
        <v>926</v>
      </c>
      <c r="B156" s="272"/>
      <c r="C156" s="272" t="s">
        <v>338</v>
      </c>
      <c r="D156" s="307">
        <f t="shared" ref="D156:I156" si="30">D157</f>
        <v>0</v>
      </c>
      <c r="E156" s="308">
        <f t="shared" si="30"/>
        <v>0</v>
      </c>
      <c r="F156" s="309">
        <f t="shared" si="30"/>
        <v>0</v>
      </c>
      <c r="G156" s="307">
        <f t="shared" si="30"/>
        <v>165000</v>
      </c>
      <c r="H156" s="308">
        <f t="shared" si="30"/>
        <v>165000</v>
      </c>
      <c r="I156" s="309">
        <f t="shared" si="30"/>
        <v>1</v>
      </c>
    </row>
    <row r="157" spans="1:9" s="8" customFormat="1" ht="32.25" thickBot="1" x14ac:dyDescent="0.25">
      <c r="A157" s="276"/>
      <c r="B157" s="277">
        <v>92605</v>
      </c>
      <c r="C157" s="509" t="s">
        <v>339</v>
      </c>
      <c r="D157" s="510">
        <f t="shared" ref="D157:I157" si="31">D158+D159+D160</f>
        <v>0</v>
      </c>
      <c r="E157" s="511">
        <f t="shared" si="31"/>
        <v>0</v>
      </c>
      <c r="F157" s="512">
        <f t="shared" si="31"/>
        <v>0</v>
      </c>
      <c r="G157" s="510">
        <f t="shared" si="31"/>
        <v>165000</v>
      </c>
      <c r="H157" s="511">
        <f t="shared" si="31"/>
        <v>165000</v>
      </c>
      <c r="I157" s="512">
        <f t="shared" si="31"/>
        <v>1</v>
      </c>
    </row>
    <row r="158" spans="1:9" s="8" customFormat="1" ht="15.75" x14ac:dyDescent="0.2">
      <c r="A158" s="300"/>
      <c r="B158" s="301"/>
      <c r="C158" s="302" t="s">
        <v>621</v>
      </c>
      <c r="D158" s="507">
        <v>0</v>
      </c>
      <c r="E158" s="508">
        <v>0</v>
      </c>
      <c r="F158" s="506">
        <v>0</v>
      </c>
      <c r="G158" s="507">
        <v>0</v>
      </c>
      <c r="H158" s="508">
        <v>0</v>
      </c>
      <c r="I158" s="506">
        <v>0</v>
      </c>
    </row>
    <row r="159" spans="1:9" s="8" customFormat="1" ht="15.75" x14ac:dyDescent="0.2">
      <c r="A159" s="503"/>
      <c r="B159" s="504"/>
      <c r="C159" s="302" t="s">
        <v>622</v>
      </c>
      <c r="D159" s="507">
        <v>0</v>
      </c>
      <c r="E159" s="508">
        <v>0</v>
      </c>
      <c r="F159" s="506">
        <v>0</v>
      </c>
      <c r="G159" s="507">
        <v>0</v>
      </c>
      <c r="H159" s="508">
        <v>0</v>
      </c>
      <c r="I159" s="506">
        <v>0</v>
      </c>
    </row>
    <row r="160" spans="1:9" s="8" customFormat="1" ht="31.5" x14ac:dyDescent="0.2">
      <c r="A160" s="503"/>
      <c r="B160" s="504"/>
      <c r="C160" s="302" t="s">
        <v>620</v>
      </c>
      <c r="D160" s="252">
        <v>0</v>
      </c>
      <c r="E160" s="508">
        <v>0</v>
      </c>
      <c r="F160" s="506">
        <v>0</v>
      </c>
      <c r="G160" s="252">
        <f>SUM(G161:G161)</f>
        <v>165000</v>
      </c>
      <c r="H160" s="508">
        <f>SUM(H161:H161)</f>
        <v>165000</v>
      </c>
      <c r="I160" s="506">
        <f>SUM(I161:I161)</f>
        <v>1</v>
      </c>
    </row>
    <row r="161" spans="1:9" s="8" customFormat="1" ht="95.25" thickBot="1" x14ac:dyDescent="0.25">
      <c r="A161" s="503"/>
      <c r="B161" s="504"/>
      <c r="C161" s="505" t="s">
        <v>506</v>
      </c>
      <c r="D161" s="250"/>
      <c r="E161" s="499"/>
      <c r="F161" s="500"/>
      <c r="G161" s="144">
        <v>165000</v>
      </c>
      <c r="H161" s="145">
        <v>165000</v>
      </c>
      <c r="I161" s="148">
        <f>H161/G161</f>
        <v>1</v>
      </c>
    </row>
    <row r="162" spans="1:9" s="8" customFormat="1" ht="16.5" thickBot="1" x14ac:dyDescent="0.25">
      <c r="A162" s="850" t="s">
        <v>297</v>
      </c>
      <c r="B162" s="851"/>
      <c r="C162" s="852"/>
      <c r="D162" s="310">
        <f>D4+D10+D16+D22+D28+D74+D82+D90+D109+D145+D156</f>
        <v>1712777</v>
      </c>
      <c r="E162" s="310">
        <f>E4+E10+E16+E22+E28+E74+E82+E90+E109+E145+E156</f>
        <v>1710252.0699999998</v>
      </c>
      <c r="F162" s="311">
        <f>E162/D162</f>
        <v>0.99852582677137758</v>
      </c>
      <c r="G162" s="310">
        <f>G4+G10+G16+G22+G28+G74+G82+G90+G109+G139+G145+G156</f>
        <v>13468318.989999998</v>
      </c>
      <c r="H162" s="310">
        <f>H4+H10+H16+H22+H28+H74+H82+H90+H109+H139+H145+H156</f>
        <v>13468200.41</v>
      </c>
      <c r="I162" s="311">
        <f>H162/G162</f>
        <v>0.99999119563472727</v>
      </c>
    </row>
  </sheetData>
  <sheetProtection selectLockedCells="1" selectUnlockedCells="1"/>
  <mergeCells count="41">
    <mergeCell ref="I131:I133"/>
    <mergeCell ref="A162:C162"/>
    <mergeCell ref="D131:D133"/>
    <mergeCell ref="E131:E133"/>
    <mergeCell ref="F131:F133"/>
    <mergeCell ref="G131:G133"/>
    <mergeCell ref="H131:H133"/>
    <mergeCell ref="A114:A116"/>
    <mergeCell ref="B114:B116"/>
    <mergeCell ref="C114:C116"/>
    <mergeCell ref="A131:A133"/>
    <mergeCell ref="B131:B133"/>
    <mergeCell ref="C131:C133"/>
    <mergeCell ref="F86:F87"/>
    <mergeCell ref="G86:G87"/>
    <mergeCell ref="H86:H87"/>
    <mergeCell ref="I86:I87"/>
    <mergeCell ref="A80:A81"/>
    <mergeCell ref="B80:B81"/>
    <mergeCell ref="C80:C81"/>
    <mergeCell ref="A86:A87"/>
    <mergeCell ref="B86:B87"/>
    <mergeCell ref="C86:C87"/>
    <mergeCell ref="D86:D87"/>
    <mergeCell ref="E86:E87"/>
    <mergeCell ref="D80:D81"/>
    <mergeCell ref="E80:E81"/>
    <mergeCell ref="F80:F81"/>
    <mergeCell ref="G80:G81"/>
    <mergeCell ref="H80:H81"/>
    <mergeCell ref="I80:I81"/>
    <mergeCell ref="A2:I2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</mergeCells>
  <pageMargins left="0.74803149606299213" right="0.74803149606299213" top="0.98425196850393704" bottom="0.98425196850393704" header="0.51181102362204722" footer="0.51181102362204722"/>
  <pageSetup paperSize="9" firstPageNumber="0" orientation="landscape" r:id="rId1"/>
  <headerFooter alignWithMargins="0"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I16" sqref="I16"/>
    </sheetView>
  </sheetViews>
  <sheetFormatPr defaultRowHeight="12.75" x14ac:dyDescent="0.2"/>
  <cols>
    <col min="1" max="1" width="10" customWidth="1"/>
    <col min="2" max="2" width="30" customWidth="1"/>
    <col min="3" max="3" width="16" customWidth="1"/>
    <col min="4" max="4" width="14.42578125" customWidth="1"/>
    <col min="5" max="5" width="12" customWidth="1"/>
  </cols>
  <sheetData>
    <row r="2" spans="1:10" ht="43.5" customHeight="1" x14ac:dyDescent="0.3">
      <c r="A2" s="855" t="s">
        <v>325</v>
      </c>
      <c r="B2" s="856"/>
      <c r="C2" s="856"/>
      <c r="D2" s="856"/>
      <c r="E2" s="857"/>
    </row>
    <row r="3" spans="1:10" s="314" customFormat="1" ht="15.75" x14ac:dyDescent="0.25">
      <c r="A3" s="312" t="s">
        <v>3</v>
      </c>
      <c r="B3" s="3" t="s">
        <v>4</v>
      </c>
      <c r="C3" s="312" t="s">
        <v>5</v>
      </c>
      <c r="D3" s="313" t="s">
        <v>6</v>
      </c>
      <c r="E3" s="312" t="s">
        <v>7</v>
      </c>
    </row>
    <row r="4" spans="1:10" s="314" customFormat="1" ht="42.75" customHeight="1" x14ac:dyDescent="0.25">
      <c r="A4" s="4">
        <v>931</v>
      </c>
      <c r="B4" s="6" t="s">
        <v>486</v>
      </c>
      <c r="C4" s="7">
        <v>10000000</v>
      </c>
      <c r="D4" s="7">
        <v>10000000</v>
      </c>
      <c r="E4" s="97">
        <f>D4/C4</f>
        <v>1</v>
      </c>
      <c r="F4" s="315"/>
      <c r="G4" s="315"/>
      <c r="H4" s="315"/>
      <c r="I4" s="315"/>
    </row>
    <row r="5" spans="1:10" s="314" customFormat="1" ht="42.75" customHeight="1" x14ac:dyDescent="0.25">
      <c r="A5" s="4">
        <v>950</v>
      </c>
      <c r="B5" s="6" t="s">
        <v>326</v>
      </c>
      <c r="C5" s="7">
        <v>5375000</v>
      </c>
      <c r="D5" s="7">
        <v>11416786.050000001</v>
      </c>
      <c r="E5" s="97">
        <f t="shared" ref="E5:E10" si="0">D5/C5</f>
        <v>2.1240532186046512</v>
      </c>
      <c r="F5" s="315"/>
      <c r="G5" s="315"/>
      <c r="H5" s="315"/>
      <c r="I5" s="315"/>
    </row>
    <row r="6" spans="1:10" s="314" customFormat="1" ht="54" customHeight="1" x14ac:dyDescent="0.25">
      <c r="A6" s="4">
        <v>951</v>
      </c>
      <c r="B6" s="98" t="s">
        <v>386</v>
      </c>
      <c r="C6" s="7">
        <v>400000</v>
      </c>
      <c r="D6" s="7">
        <v>400000</v>
      </c>
      <c r="E6" s="97">
        <f t="shared" si="0"/>
        <v>1</v>
      </c>
      <c r="F6" s="315"/>
      <c r="G6" s="315"/>
      <c r="H6" s="315"/>
      <c r="I6" s="315"/>
    </row>
    <row r="7" spans="1:10" s="314" customFormat="1" ht="24.75" customHeight="1" x14ac:dyDescent="0.25">
      <c r="A7" s="858" t="s">
        <v>327</v>
      </c>
      <c r="B7" s="859"/>
      <c r="C7" s="66">
        <f>SUM(C4:C6)</f>
        <v>15775000</v>
      </c>
      <c r="D7" s="66">
        <f>SUM(D4:D6)</f>
        <v>21816786.050000001</v>
      </c>
      <c r="E7" s="99">
        <f t="shared" si="0"/>
        <v>1.382997530903328</v>
      </c>
      <c r="F7" s="315"/>
      <c r="G7" s="315"/>
      <c r="H7" s="315"/>
      <c r="I7" s="315"/>
    </row>
    <row r="8" spans="1:10" s="314" customFormat="1" ht="45.75" customHeight="1" x14ac:dyDescent="0.25">
      <c r="A8" s="4">
        <v>982</v>
      </c>
      <c r="B8" s="6" t="s">
        <v>328</v>
      </c>
      <c r="C8" s="7">
        <v>3000000</v>
      </c>
      <c r="D8" s="7">
        <v>3000000</v>
      </c>
      <c r="E8" s="97">
        <f t="shared" si="0"/>
        <v>1</v>
      </c>
      <c r="F8" s="315"/>
      <c r="G8" s="315"/>
      <c r="H8" s="315"/>
      <c r="I8" s="315"/>
    </row>
    <row r="9" spans="1:10" s="314" customFormat="1" ht="45.75" customHeight="1" x14ac:dyDescent="0.25">
      <c r="A9" s="4">
        <v>992</v>
      </c>
      <c r="B9" s="6" t="s">
        <v>387</v>
      </c>
      <c r="C9" s="7">
        <v>400000</v>
      </c>
      <c r="D9" s="7">
        <v>400000</v>
      </c>
      <c r="E9" s="97">
        <f t="shared" si="0"/>
        <v>1</v>
      </c>
      <c r="F9" s="315"/>
      <c r="G9" s="315"/>
      <c r="H9" s="315"/>
      <c r="I9" s="315"/>
      <c r="J9" s="26"/>
    </row>
    <row r="10" spans="1:10" s="314" customFormat="1" ht="24.75" customHeight="1" x14ac:dyDescent="0.25">
      <c r="A10" s="858" t="s">
        <v>329</v>
      </c>
      <c r="B10" s="859"/>
      <c r="C10" s="66">
        <f>SUM(C8:C9)</f>
        <v>3400000</v>
      </c>
      <c r="D10" s="66">
        <f>SUM(D8:D9)</f>
        <v>3400000</v>
      </c>
      <c r="E10" s="99">
        <f t="shared" si="0"/>
        <v>1</v>
      </c>
      <c r="F10" s="315"/>
      <c r="G10" s="315"/>
      <c r="H10" s="315"/>
      <c r="I10" s="315"/>
    </row>
    <row r="11" spans="1:10" s="9" customFormat="1" x14ac:dyDescent="0.2"/>
  </sheetData>
  <sheetProtection selectLockedCells="1" selectUnlockedCells="1"/>
  <mergeCells count="3">
    <mergeCell ref="A2:E2"/>
    <mergeCell ref="A7:B7"/>
    <mergeCell ref="A10:B10"/>
  </mergeCells>
  <pageMargins left="0.74803149606299213" right="0.74803149606299213" top="0.98425196850393704" bottom="0.98425196850393704" header="0.51181102362204722" footer="0.51181102362204722"/>
  <pageSetup paperSize="9" firstPageNumber="0" orientation="portrait" r:id="rId1"/>
  <headerFooter alignWithMargins="0"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workbookViewId="0">
      <selection activeCell="L9" sqref="L9"/>
    </sheetView>
  </sheetViews>
  <sheetFormatPr defaultRowHeight="12.75" x14ac:dyDescent="0.2"/>
  <cols>
    <col min="1" max="1" width="5.42578125" style="9" customWidth="1"/>
    <col min="2" max="2" width="46.140625" style="9" customWidth="1"/>
    <col min="3" max="3" width="19.5703125" style="9" customWidth="1"/>
    <col min="4" max="4" width="19.28515625" style="9" customWidth="1"/>
    <col min="5" max="5" width="23.140625" style="9" customWidth="1"/>
    <col min="6" max="6" width="17.140625" style="8" customWidth="1"/>
    <col min="7" max="7" width="12" style="9" customWidth="1"/>
    <col min="8" max="8" width="9.5703125" style="9" customWidth="1"/>
    <col min="9" max="9" width="10.85546875" style="9" customWidth="1"/>
    <col min="10" max="16384" width="9.140625" style="9"/>
  </cols>
  <sheetData>
    <row r="1" spans="1:11" s="8" customFormat="1" ht="16.5" thickBot="1" x14ac:dyDescent="0.25">
      <c r="A1" s="862" t="s">
        <v>793</v>
      </c>
      <c r="B1" s="862"/>
      <c r="C1" s="862"/>
      <c r="D1" s="862"/>
      <c r="E1" s="862"/>
      <c r="F1" s="862"/>
      <c r="G1" s="862"/>
    </row>
    <row r="2" spans="1:11" s="8" customFormat="1" ht="15.75" customHeight="1" thickBot="1" x14ac:dyDescent="0.25">
      <c r="A2" s="556" t="s">
        <v>330</v>
      </c>
      <c r="B2" s="556" t="s">
        <v>448</v>
      </c>
      <c r="C2" s="863" t="s">
        <v>449</v>
      </c>
      <c r="D2" s="864"/>
      <c r="E2" s="865" t="s">
        <v>794</v>
      </c>
      <c r="F2" s="865" t="s">
        <v>812</v>
      </c>
      <c r="G2" s="865" t="s">
        <v>795</v>
      </c>
    </row>
    <row r="3" spans="1:11" s="8" customFormat="1" ht="35.450000000000003" customHeight="1" thickBot="1" x14ac:dyDescent="0.25">
      <c r="A3" s="557"/>
      <c r="B3" s="557"/>
      <c r="C3" s="558" t="s">
        <v>450</v>
      </c>
      <c r="D3" s="559" t="s">
        <v>451</v>
      </c>
      <c r="E3" s="866"/>
      <c r="F3" s="866"/>
      <c r="G3" s="866"/>
    </row>
    <row r="4" spans="1:11" s="8" customFormat="1" ht="16.5" thickBot="1" x14ac:dyDescent="0.25">
      <c r="A4" s="560"/>
      <c r="B4" s="561" t="s">
        <v>331</v>
      </c>
      <c r="C4" s="562"/>
      <c r="D4" s="563"/>
      <c r="E4" s="564">
        <f>SUM(E5:E7)</f>
        <v>5560503.9900000002</v>
      </c>
      <c r="F4" s="565">
        <f>SUM(F5:F7)</f>
        <v>4714025</v>
      </c>
      <c r="G4" s="566">
        <f t="shared" ref="G4:G10" si="0">F4/E4</f>
        <v>0.84776937638704941</v>
      </c>
    </row>
    <row r="5" spans="1:11" s="8" customFormat="1" ht="221.25" thickBot="1" x14ac:dyDescent="0.25">
      <c r="A5" s="567">
        <v>1</v>
      </c>
      <c r="B5" s="568" t="s">
        <v>796</v>
      </c>
      <c r="C5" s="569">
        <v>2016</v>
      </c>
      <c r="D5" s="570">
        <v>2018</v>
      </c>
      <c r="E5" s="571">
        <v>4858622.74</v>
      </c>
      <c r="F5" s="572">
        <v>4272143.75</v>
      </c>
      <c r="G5" s="573">
        <f t="shared" si="0"/>
        <v>0.87929110338787075</v>
      </c>
    </row>
    <row r="6" spans="1:11" s="8" customFormat="1" ht="189.75" thickBot="1" x14ac:dyDescent="0.25">
      <c r="A6" s="608">
        <v>2</v>
      </c>
      <c r="B6" s="609" t="s">
        <v>797</v>
      </c>
      <c r="C6" s="610">
        <v>2016</v>
      </c>
      <c r="D6" s="610">
        <v>2018</v>
      </c>
      <c r="E6" s="611">
        <v>376881.25</v>
      </c>
      <c r="F6" s="619">
        <v>376881.25</v>
      </c>
      <c r="G6" s="612">
        <f t="shared" si="0"/>
        <v>1</v>
      </c>
    </row>
    <row r="7" spans="1:11" s="8" customFormat="1" ht="193.5" customHeight="1" thickBot="1" x14ac:dyDescent="0.25">
      <c r="A7" s="567">
        <v>3</v>
      </c>
      <c r="B7" s="618" t="s">
        <v>813</v>
      </c>
      <c r="C7" s="569">
        <v>2017</v>
      </c>
      <c r="D7" s="569">
        <v>2022</v>
      </c>
      <c r="E7" s="571">
        <v>325000</v>
      </c>
      <c r="F7" s="572">
        <v>65000</v>
      </c>
      <c r="G7" s="573">
        <f>F7/E7</f>
        <v>0.2</v>
      </c>
    </row>
    <row r="8" spans="1:11" s="8" customFormat="1" ht="16.5" thickBot="1" x14ac:dyDescent="0.3">
      <c r="A8" s="613"/>
      <c r="B8" s="614" t="s">
        <v>798</v>
      </c>
      <c r="C8" s="615"/>
      <c r="D8" s="615"/>
      <c r="E8" s="616">
        <f>SUM(E9:E9)</f>
        <v>12405410.380000001</v>
      </c>
      <c r="F8" s="616">
        <f>SUM(F9:F9)</f>
        <v>404.87</v>
      </c>
      <c r="G8" s="617">
        <f>F8/E8</f>
        <v>3.2636566433362926E-5</v>
      </c>
    </row>
    <row r="9" spans="1:11" s="8" customFormat="1" ht="111" thickBot="1" x14ac:dyDescent="0.3">
      <c r="A9" s="574">
        <v>1</v>
      </c>
      <c r="B9" s="575" t="s">
        <v>799</v>
      </c>
      <c r="C9" s="576">
        <v>2016</v>
      </c>
      <c r="D9" s="576">
        <v>2019</v>
      </c>
      <c r="E9" s="577">
        <v>12405410.380000001</v>
      </c>
      <c r="F9" s="577">
        <v>404.87</v>
      </c>
      <c r="G9" s="578">
        <f>F9/E9</f>
        <v>3.2636566433362926E-5</v>
      </c>
      <c r="H9" s="104"/>
      <c r="I9" s="104"/>
      <c r="J9" s="104"/>
      <c r="K9" s="104"/>
    </row>
    <row r="10" spans="1:11" s="8" customFormat="1" ht="16.5" thickBot="1" x14ac:dyDescent="0.25">
      <c r="A10" s="860" t="s">
        <v>297</v>
      </c>
      <c r="B10" s="861"/>
      <c r="C10" s="861"/>
      <c r="D10" s="861"/>
      <c r="E10" s="579">
        <f>E4+E8</f>
        <v>17965914.370000001</v>
      </c>
      <c r="F10" s="579">
        <f>F4+F8</f>
        <v>4714429.87</v>
      </c>
      <c r="G10" s="580">
        <f t="shared" si="0"/>
        <v>0.26240968162868961</v>
      </c>
      <c r="H10" s="104"/>
      <c r="I10" s="104"/>
      <c r="J10" s="104"/>
      <c r="K10" s="104"/>
    </row>
    <row r="11" spans="1:11" x14ac:dyDescent="0.2">
      <c r="A11" s="8"/>
      <c r="B11" s="8"/>
      <c r="C11" s="8"/>
      <c r="D11" s="8"/>
      <c r="E11" s="8"/>
    </row>
  </sheetData>
  <sheetProtection selectLockedCells="1" selectUnlockedCells="1"/>
  <mergeCells count="6">
    <mergeCell ref="A10:D10"/>
    <mergeCell ref="A1:G1"/>
    <mergeCell ref="C2:D2"/>
    <mergeCell ref="E2:E3"/>
    <mergeCell ref="F2:F3"/>
    <mergeCell ref="G2:G3"/>
  </mergeCells>
  <pageMargins left="0.74803149606299213" right="0.74803149606299213" top="0.98425196850393704" bottom="0.98425196850393704" header="0.51181102362204722" footer="0.51181102362204722"/>
  <pageSetup paperSize="9" scale="93" firstPageNumber="0" fitToHeight="0" orientation="landscape" r:id="rId1"/>
  <headerFooter alignWithMargins="0"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SheetLayoutView="100" workbookViewId="0">
      <selection activeCell="A3" sqref="A3:XFD3"/>
    </sheetView>
  </sheetViews>
  <sheetFormatPr defaultRowHeight="15" x14ac:dyDescent="0.25"/>
  <cols>
    <col min="1" max="1" width="9.140625" style="603"/>
    <col min="2" max="2" width="33.7109375" style="603" customWidth="1"/>
    <col min="3" max="3" width="20.28515625" style="603" customWidth="1"/>
    <col min="4" max="4" width="15" style="603" customWidth="1"/>
    <col min="5" max="5" width="14.28515625" style="603" customWidth="1"/>
    <col min="6" max="6" width="15.7109375" style="603" customWidth="1"/>
    <col min="7" max="7" width="12.7109375" style="603" customWidth="1"/>
    <col min="8" max="8" width="12.5703125" style="603" customWidth="1"/>
    <col min="9" max="9" width="12.28515625" style="603" customWidth="1"/>
    <col min="10" max="10" width="24.85546875" style="603" customWidth="1"/>
    <col min="11" max="11" width="9.28515625" style="603" customWidth="1"/>
    <col min="12" max="16384" width="9.140625" style="603"/>
  </cols>
  <sheetData>
    <row r="1" spans="1:11" s="154" customFormat="1" ht="39.6" customHeight="1" x14ac:dyDescent="0.25">
      <c r="B1" s="867" t="s">
        <v>800</v>
      </c>
      <c r="C1" s="868"/>
      <c r="D1" s="868"/>
      <c r="E1" s="868"/>
      <c r="F1" s="868"/>
    </row>
    <row r="2" spans="1:11" ht="16.5" customHeight="1" thickBot="1" x14ac:dyDescent="0.3"/>
    <row r="3" spans="1:11" ht="44.25" thickBot="1" x14ac:dyDescent="0.3">
      <c r="A3" s="581" t="s">
        <v>330</v>
      </c>
      <c r="B3" s="581" t="s">
        <v>801</v>
      </c>
      <c r="C3" s="582" t="s">
        <v>814</v>
      </c>
      <c r="D3" s="582" t="s">
        <v>802</v>
      </c>
      <c r="E3" s="582" t="s">
        <v>817</v>
      </c>
      <c r="F3" s="582" t="s">
        <v>818</v>
      </c>
      <c r="G3" s="583" t="s">
        <v>7</v>
      </c>
    </row>
    <row r="4" spans="1:11" ht="32.25" customHeight="1" thickBot="1" x14ac:dyDescent="0.3">
      <c r="A4" s="584" t="s">
        <v>331</v>
      </c>
      <c r="B4" s="585"/>
      <c r="C4" s="586">
        <f>SUM(C5:C18)</f>
        <v>7592454.0799999991</v>
      </c>
      <c r="D4" s="586">
        <f>SUM(D5:D18)</f>
        <v>3366334.1</v>
      </c>
      <c r="E4" s="586">
        <f>SUM(E5:E18)</f>
        <v>10958788.18</v>
      </c>
      <c r="F4" s="586">
        <f>SUM(F5:F18)</f>
        <v>10102548.66</v>
      </c>
      <c r="G4" s="587">
        <f>F4/E4</f>
        <v>0.92186731726755577</v>
      </c>
    </row>
    <row r="5" spans="1:11" s="595" customFormat="1" ht="36.75" customHeight="1" thickBot="1" x14ac:dyDescent="0.3">
      <c r="A5" s="588">
        <v>1</v>
      </c>
      <c r="B5" s="662" t="s">
        <v>828</v>
      </c>
      <c r="C5" s="590">
        <v>773427</v>
      </c>
      <c r="D5" s="591">
        <f>E5-C5</f>
        <v>535450.23</v>
      </c>
      <c r="E5" s="591">
        <v>1308877.23</v>
      </c>
      <c r="F5" s="591">
        <v>1308727.27</v>
      </c>
      <c r="G5" s="592">
        <f>F5/E5</f>
        <v>0.99988542852105389</v>
      </c>
    </row>
    <row r="6" spans="1:11" s="595" customFormat="1" ht="63.75" customHeight="1" thickBot="1" x14ac:dyDescent="0.3">
      <c r="A6" s="593">
        <v>2</v>
      </c>
      <c r="B6" s="661" t="s">
        <v>829</v>
      </c>
      <c r="C6" s="591">
        <v>967573</v>
      </c>
      <c r="D6" s="591">
        <f t="shared" ref="D6:D15" si="0">E6-C6</f>
        <v>44594</v>
      </c>
      <c r="E6" s="591">
        <v>1012167</v>
      </c>
      <c r="F6" s="591">
        <v>1012167</v>
      </c>
      <c r="G6" s="592">
        <f t="shared" ref="G6:G24" si="1">F6/E6</f>
        <v>1</v>
      </c>
      <c r="J6" s="596"/>
    </row>
    <row r="7" spans="1:11" s="595" customFormat="1" ht="52.5" customHeight="1" thickBot="1" x14ac:dyDescent="0.3">
      <c r="A7" s="588">
        <v>3</v>
      </c>
      <c r="B7" s="660" t="s">
        <v>825</v>
      </c>
      <c r="C7" s="590">
        <v>0</v>
      </c>
      <c r="D7" s="591">
        <f>E7-C7</f>
        <v>65033</v>
      </c>
      <c r="E7" s="591">
        <v>65033</v>
      </c>
      <c r="F7" s="591">
        <v>65033</v>
      </c>
      <c r="G7" s="592">
        <f>F7/E7</f>
        <v>1</v>
      </c>
    </row>
    <row r="8" spans="1:11" s="595" customFormat="1" ht="51" customHeight="1" thickBot="1" x14ac:dyDescent="0.3">
      <c r="A8" s="593">
        <v>4</v>
      </c>
      <c r="B8" s="659" t="s">
        <v>826</v>
      </c>
      <c r="C8" s="591">
        <v>0</v>
      </c>
      <c r="D8" s="591">
        <f t="shared" ref="D8" si="2">E8-C8</f>
        <v>73882</v>
      </c>
      <c r="E8" s="591">
        <v>73882</v>
      </c>
      <c r="F8" s="591">
        <v>73882</v>
      </c>
      <c r="G8" s="592">
        <f t="shared" ref="G8" si="3">F8/E8</f>
        <v>1</v>
      </c>
      <c r="J8" s="596"/>
    </row>
    <row r="9" spans="1:11" s="595" customFormat="1" ht="51.75" customHeight="1" thickBot="1" x14ac:dyDescent="0.3">
      <c r="A9" s="588">
        <v>5</v>
      </c>
      <c r="B9" s="660" t="s">
        <v>827</v>
      </c>
      <c r="C9" s="591">
        <v>0</v>
      </c>
      <c r="D9" s="591">
        <f t="shared" ref="D9" si="4">E9-C9</f>
        <v>97690</v>
      </c>
      <c r="E9" s="591">
        <v>97690</v>
      </c>
      <c r="F9" s="591">
        <v>97690</v>
      </c>
      <c r="G9" s="592">
        <f t="shared" ref="G9" si="5">F9/E9</f>
        <v>1</v>
      </c>
      <c r="J9" s="596"/>
    </row>
    <row r="10" spans="1:11" s="595" customFormat="1" ht="84.75" customHeight="1" thickBot="1" x14ac:dyDescent="0.3">
      <c r="A10" s="593">
        <v>6</v>
      </c>
      <c r="B10" s="621" t="s">
        <v>815</v>
      </c>
      <c r="C10" s="591">
        <v>164913.93</v>
      </c>
      <c r="D10" s="591">
        <f t="shared" si="0"/>
        <v>260431.91000000003</v>
      </c>
      <c r="E10" s="591">
        <v>425345.84</v>
      </c>
      <c r="F10" s="591">
        <v>425345.84</v>
      </c>
      <c r="G10" s="592">
        <f>F10/E10</f>
        <v>1</v>
      </c>
      <c r="J10" s="596"/>
    </row>
    <row r="11" spans="1:11" s="595" customFormat="1" ht="85.5" customHeight="1" thickBot="1" x14ac:dyDescent="0.3">
      <c r="A11" s="588">
        <v>7</v>
      </c>
      <c r="B11" s="621" t="s">
        <v>803</v>
      </c>
      <c r="C11" s="591">
        <v>53545.19</v>
      </c>
      <c r="D11" s="591">
        <f t="shared" si="0"/>
        <v>0</v>
      </c>
      <c r="E11" s="591">
        <v>53545.19</v>
      </c>
      <c r="F11" s="591">
        <v>53545.19</v>
      </c>
      <c r="G11" s="592">
        <f>F11/E11</f>
        <v>1</v>
      </c>
      <c r="J11" s="597"/>
    </row>
    <row r="12" spans="1:11" s="595" customFormat="1" ht="73.5" customHeight="1" thickBot="1" x14ac:dyDescent="0.3">
      <c r="A12" s="593">
        <v>8</v>
      </c>
      <c r="B12" s="621" t="s">
        <v>816</v>
      </c>
      <c r="C12" s="591">
        <v>86323.79</v>
      </c>
      <c r="D12" s="591">
        <f t="shared" si="0"/>
        <v>0</v>
      </c>
      <c r="E12" s="591">
        <v>86323.79</v>
      </c>
      <c r="F12" s="591">
        <v>86323.79</v>
      </c>
      <c r="G12" s="592">
        <f t="shared" si="1"/>
        <v>1</v>
      </c>
      <c r="J12" s="597"/>
      <c r="K12" s="597"/>
    </row>
    <row r="13" spans="1:11" s="595" customFormat="1" ht="109.5" customHeight="1" thickBot="1" x14ac:dyDescent="0.3">
      <c r="A13" s="588">
        <v>9</v>
      </c>
      <c r="B13" s="589" t="s">
        <v>804</v>
      </c>
      <c r="C13" s="591">
        <v>3560000</v>
      </c>
      <c r="D13" s="591">
        <f t="shared" si="0"/>
        <v>-103308.43999999994</v>
      </c>
      <c r="E13" s="591">
        <v>3456691.56</v>
      </c>
      <c r="F13" s="591">
        <v>3332413.56</v>
      </c>
      <c r="G13" s="592">
        <f t="shared" si="1"/>
        <v>0.96404712487567157</v>
      </c>
    </row>
    <row r="14" spans="1:11" s="595" customFormat="1" ht="90.75" thickBot="1" x14ac:dyDescent="0.3">
      <c r="A14" s="593">
        <v>10</v>
      </c>
      <c r="B14" s="589" t="s">
        <v>805</v>
      </c>
      <c r="C14" s="590">
        <v>185340</v>
      </c>
      <c r="D14" s="591">
        <f t="shared" si="0"/>
        <v>-1653.5799999999872</v>
      </c>
      <c r="E14" s="591">
        <v>183686.42</v>
      </c>
      <c r="F14" s="591">
        <v>183686.42</v>
      </c>
      <c r="G14" s="592">
        <f t="shared" si="1"/>
        <v>1</v>
      </c>
    </row>
    <row r="15" spans="1:11" s="595" customFormat="1" ht="57.75" customHeight="1" thickBot="1" x14ac:dyDescent="0.3">
      <c r="A15" s="588">
        <v>11</v>
      </c>
      <c r="B15" s="589" t="s">
        <v>806</v>
      </c>
      <c r="C15" s="590">
        <v>1532923.97</v>
      </c>
      <c r="D15" s="591">
        <f t="shared" si="0"/>
        <v>1856663.8499999999</v>
      </c>
      <c r="E15" s="591">
        <v>3389587.82</v>
      </c>
      <c r="F15" s="591">
        <v>2803108.83</v>
      </c>
      <c r="G15" s="592">
        <f t="shared" si="1"/>
        <v>0.82697631064770594</v>
      </c>
    </row>
    <row r="16" spans="1:11" s="595" customFormat="1" ht="95.25" thickBot="1" x14ac:dyDescent="0.3">
      <c r="A16" s="593">
        <v>12</v>
      </c>
      <c r="B16" s="620" t="s">
        <v>820</v>
      </c>
      <c r="C16" s="591">
        <v>136027.14000000001</v>
      </c>
      <c r="D16" s="591">
        <f>E16-C16</f>
        <v>115093.15</v>
      </c>
      <c r="E16" s="591">
        <v>251120.29</v>
      </c>
      <c r="F16" s="591">
        <v>251120.29</v>
      </c>
      <c r="G16" s="592">
        <f t="shared" si="1"/>
        <v>1</v>
      </c>
    </row>
    <row r="17" spans="1:7" s="595" customFormat="1" ht="81" customHeight="1" thickBot="1" x14ac:dyDescent="0.3">
      <c r="A17" s="588">
        <v>13</v>
      </c>
      <c r="B17" s="589" t="s">
        <v>807</v>
      </c>
      <c r="C17" s="591">
        <v>132380.06</v>
      </c>
      <c r="D17" s="591">
        <f>E17-C17</f>
        <v>297498.59000000003</v>
      </c>
      <c r="E17" s="591">
        <v>429878.65</v>
      </c>
      <c r="F17" s="591">
        <v>359367.05</v>
      </c>
      <c r="G17" s="592">
        <f>F17/E17</f>
        <v>0.8359732450076317</v>
      </c>
    </row>
    <row r="18" spans="1:7" s="595" customFormat="1" ht="197.25" customHeight="1" thickBot="1" x14ac:dyDescent="0.3">
      <c r="A18" s="593">
        <v>14</v>
      </c>
      <c r="B18" s="622" t="s">
        <v>819</v>
      </c>
      <c r="C18" s="591">
        <v>0</v>
      </c>
      <c r="D18" s="591">
        <f>E18-C18</f>
        <v>124959.39</v>
      </c>
      <c r="E18" s="591">
        <v>124959.39</v>
      </c>
      <c r="F18" s="591">
        <v>50138.42</v>
      </c>
      <c r="G18" s="592">
        <f>F18/E18</f>
        <v>0.40123771410855957</v>
      </c>
    </row>
    <row r="19" spans="1:7" ht="38.25" customHeight="1" thickBot="1" x14ac:dyDescent="0.3">
      <c r="A19" s="599" t="s">
        <v>798</v>
      </c>
      <c r="B19" s="600"/>
      <c r="C19" s="601">
        <f>SUM(C20:C23)</f>
        <v>26664297.82</v>
      </c>
      <c r="D19" s="601">
        <f>SUM(D20:D23)</f>
        <v>-17035618.27</v>
      </c>
      <c r="E19" s="601">
        <f>SUM(E20:E23)</f>
        <v>9628679.5499999989</v>
      </c>
      <c r="F19" s="601">
        <f>SUM(F20:F23)</f>
        <v>6487907.2000000002</v>
      </c>
      <c r="G19" s="602">
        <f t="shared" si="1"/>
        <v>0.67381068881869699</v>
      </c>
    </row>
    <row r="20" spans="1:7" ht="90.75" thickBot="1" x14ac:dyDescent="0.3">
      <c r="A20" s="604">
        <v>1</v>
      </c>
      <c r="B20" s="605" t="s">
        <v>478</v>
      </c>
      <c r="C20" s="591">
        <v>4092647.88</v>
      </c>
      <c r="D20" s="591">
        <f>E20-C20</f>
        <v>2291223.0099999998</v>
      </c>
      <c r="E20" s="591">
        <v>6383870.8899999997</v>
      </c>
      <c r="F20" s="591">
        <v>6376617.75</v>
      </c>
      <c r="G20" s="606">
        <f>F20/E20</f>
        <v>0.99886383353846309</v>
      </c>
    </row>
    <row r="21" spans="1:7" ht="44.25" customHeight="1" thickBot="1" x14ac:dyDescent="0.3">
      <c r="A21" s="604">
        <v>2</v>
      </c>
      <c r="B21" s="607" t="s">
        <v>808</v>
      </c>
      <c r="C21" s="591">
        <v>11277554</v>
      </c>
      <c r="D21" s="591">
        <f>E21-C21</f>
        <v>-8637823.6099999994</v>
      </c>
      <c r="E21" s="591">
        <v>2639730.39</v>
      </c>
      <c r="F21" s="591">
        <v>404.87</v>
      </c>
      <c r="G21" s="606">
        <f t="shared" ref="G21:G23" si="6">F21/E21</f>
        <v>1.5337551195900728E-4</v>
      </c>
    </row>
    <row r="22" spans="1:7" ht="75.75" thickBot="1" x14ac:dyDescent="0.3">
      <c r="A22" s="593">
        <v>3</v>
      </c>
      <c r="B22" s="594" t="s">
        <v>809</v>
      </c>
      <c r="C22" s="591">
        <v>11222095.939999999</v>
      </c>
      <c r="D22" s="591">
        <f t="shared" ref="D22" si="7">E22-C22</f>
        <v>-10753405.689999999</v>
      </c>
      <c r="E22" s="591">
        <v>468690.25</v>
      </c>
      <c r="F22" s="591">
        <v>0</v>
      </c>
      <c r="G22" s="592">
        <f t="shared" si="6"/>
        <v>0</v>
      </c>
    </row>
    <row r="23" spans="1:7" ht="77.25" customHeight="1" thickBot="1" x14ac:dyDescent="0.3">
      <c r="A23" s="593">
        <v>4</v>
      </c>
      <c r="B23" s="598" t="s">
        <v>810</v>
      </c>
      <c r="C23" s="591">
        <v>72000</v>
      </c>
      <c r="D23" s="591">
        <f>E23-C23</f>
        <v>64388.01999999999</v>
      </c>
      <c r="E23" s="591">
        <v>136388.01999999999</v>
      </c>
      <c r="F23" s="591">
        <v>110884.58</v>
      </c>
      <c r="G23" s="592">
        <f t="shared" si="6"/>
        <v>0.81300820995861667</v>
      </c>
    </row>
    <row r="24" spans="1:7" ht="34.5" customHeight="1" thickBot="1" x14ac:dyDescent="0.3">
      <c r="A24" s="869" t="s">
        <v>811</v>
      </c>
      <c r="B24" s="870"/>
      <c r="C24" s="601">
        <f>C4+C19</f>
        <v>34256751.899999999</v>
      </c>
      <c r="D24" s="601">
        <f>D4+D19</f>
        <v>-13669284.17</v>
      </c>
      <c r="E24" s="601">
        <f>E4+E19</f>
        <v>20587467.729999997</v>
      </c>
      <c r="F24" s="601">
        <f>F4+F19</f>
        <v>16590455.859999999</v>
      </c>
      <c r="G24" s="602">
        <f t="shared" si="1"/>
        <v>0.80585218529933322</v>
      </c>
    </row>
    <row r="26" spans="1:7" ht="0.75" customHeight="1" x14ac:dyDescent="0.25"/>
    <row r="27" spans="1:7" hidden="1" x14ac:dyDescent="0.25"/>
  </sheetData>
  <sheetProtection selectLockedCells="1" selectUnlockedCells="1"/>
  <mergeCells count="2">
    <mergeCell ref="B1:F1"/>
    <mergeCell ref="A24:B24"/>
  </mergeCells>
  <pageMargins left="0.59055118110236227" right="0.59055118110236227" top="0.98425196850393704" bottom="0.98425196850393704" header="0.51181102362204722" footer="0.51181102362204722"/>
  <pageSetup paperSize="9" firstPageNumber="0" fitToWidth="0" orientation="landscape" r:id="rId1"/>
  <headerFooter alignWithMargins="0"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workbookViewId="0">
      <selection activeCell="A3" sqref="A3:XFD3"/>
    </sheetView>
  </sheetViews>
  <sheetFormatPr defaultRowHeight="12.75" x14ac:dyDescent="0.2"/>
  <cols>
    <col min="1" max="3" width="9.140625" style="9"/>
    <col min="4" max="4" width="22.5703125" style="9" customWidth="1"/>
    <col min="5" max="5" width="12.7109375" style="9" customWidth="1"/>
    <col min="6" max="6" width="14" style="9" customWidth="1"/>
    <col min="7" max="7" width="10.7109375" style="9" bestFit="1" customWidth="1"/>
    <col min="8" max="16384" width="9.140625" style="9"/>
  </cols>
  <sheetData>
    <row r="1" spans="1:7" s="8" customFormat="1" ht="18.75" x14ac:dyDescent="0.2">
      <c r="A1" s="875" t="s">
        <v>388</v>
      </c>
      <c r="B1" s="875"/>
      <c r="C1" s="875"/>
      <c r="D1" s="875"/>
      <c r="E1" s="875"/>
      <c r="F1" s="875"/>
      <c r="G1" s="875"/>
    </row>
    <row r="2" spans="1:7" s="8" customFormat="1" ht="15.75" x14ac:dyDescent="0.2">
      <c r="A2" s="876" t="s">
        <v>389</v>
      </c>
      <c r="B2" s="876"/>
      <c r="C2" s="876"/>
      <c r="D2" s="876"/>
      <c r="E2" s="624" t="s">
        <v>5</v>
      </c>
      <c r="F2" s="624" t="s">
        <v>6</v>
      </c>
      <c r="G2" s="624" t="s">
        <v>7</v>
      </c>
    </row>
    <row r="3" spans="1:7" s="8" customFormat="1" ht="15.75" x14ac:dyDescent="0.2">
      <c r="A3" s="877" t="s">
        <v>390</v>
      </c>
      <c r="B3" s="878"/>
      <c r="C3" s="878"/>
      <c r="D3" s="879"/>
      <c r="E3" s="625">
        <f>E4</f>
        <v>1596410</v>
      </c>
      <c r="F3" s="625">
        <f>F4</f>
        <v>1323331.47</v>
      </c>
      <c r="G3" s="626">
        <f t="shared" ref="G3:G36" si="0">IF(F3=0,0,F3/E3)</f>
        <v>0.82894210760393627</v>
      </c>
    </row>
    <row r="4" spans="1:7" s="8" customFormat="1" ht="15.75" x14ac:dyDescent="0.2">
      <c r="A4" s="880" t="s">
        <v>113</v>
      </c>
      <c r="B4" s="627"/>
      <c r="C4" s="628"/>
      <c r="D4" s="629" t="s">
        <v>114</v>
      </c>
      <c r="E4" s="625">
        <f>E5</f>
        <v>1596410</v>
      </c>
      <c r="F4" s="625">
        <f>F5</f>
        <v>1323331.47</v>
      </c>
      <c r="G4" s="626">
        <f t="shared" si="0"/>
        <v>0.82894210760393627</v>
      </c>
    </row>
    <row r="5" spans="1:7" s="8" customFormat="1" ht="31.5" x14ac:dyDescent="0.2">
      <c r="A5" s="881"/>
      <c r="B5" s="882" t="s">
        <v>391</v>
      </c>
      <c r="C5" s="630"/>
      <c r="D5" s="631" t="s">
        <v>332</v>
      </c>
      <c r="E5" s="632">
        <f>SUM(E6:E12)</f>
        <v>1596410</v>
      </c>
      <c r="F5" s="632">
        <f>SUM(F6:F12)</f>
        <v>1323331.47</v>
      </c>
      <c r="G5" s="633">
        <f t="shared" si="0"/>
        <v>0.82894210760393627</v>
      </c>
    </row>
    <row r="6" spans="1:7" s="8" customFormat="1" ht="173.25" x14ac:dyDescent="0.2">
      <c r="A6" s="881"/>
      <c r="B6" s="883"/>
      <c r="C6" s="634" t="s">
        <v>42</v>
      </c>
      <c r="D6" s="107" t="s">
        <v>43</v>
      </c>
      <c r="E6" s="635">
        <v>21560</v>
      </c>
      <c r="F6" s="635">
        <v>6341.52</v>
      </c>
      <c r="G6" s="636">
        <f>F6/E6</f>
        <v>0.29413358070500928</v>
      </c>
    </row>
    <row r="7" spans="1:7" s="8" customFormat="1" ht="15.75" x14ac:dyDescent="0.2">
      <c r="A7" s="881"/>
      <c r="B7" s="883"/>
      <c r="C7" s="634" t="s">
        <v>44</v>
      </c>
      <c r="D7" s="637" t="s">
        <v>45</v>
      </c>
      <c r="E7" s="638">
        <v>489480</v>
      </c>
      <c r="F7" s="638">
        <v>404607.29</v>
      </c>
      <c r="G7" s="639">
        <f t="shared" si="0"/>
        <v>0.82660637819727056</v>
      </c>
    </row>
    <row r="8" spans="1:7" s="8" customFormat="1" ht="31.5" x14ac:dyDescent="0.2">
      <c r="A8" s="881"/>
      <c r="B8" s="883"/>
      <c r="C8" s="634" t="s">
        <v>21</v>
      </c>
      <c r="D8" s="637" t="s">
        <v>344</v>
      </c>
      <c r="E8" s="638">
        <v>410</v>
      </c>
      <c r="F8" s="638">
        <v>319.95</v>
      </c>
      <c r="G8" s="639">
        <f t="shared" si="0"/>
        <v>0.78036585365853661</v>
      </c>
    </row>
    <row r="9" spans="1:7" s="8" customFormat="1" ht="47.25" x14ac:dyDescent="0.2">
      <c r="A9" s="881"/>
      <c r="B9" s="883"/>
      <c r="C9" s="634" t="s">
        <v>454</v>
      </c>
      <c r="D9" s="107" t="s">
        <v>455</v>
      </c>
      <c r="E9" s="638">
        <v>4750</v>
      </c>
      <c r="F9" s="638">
        <v>4750</v>
      </c>
      <c r="G9" s="639">
        <f>F9/E9</f>
        <v>1</v>
      </c>
    </row>
    <row r="10" spans="1:7" s="8" customFormat="1" ht="31.5" x14ac:dyDescent="0.2">
      <c r="A10" s="881"/>
      <c r="B10" s="883"/>
      <c r="C10" s="634" t="s">
        <v>35</v>
      </c>
      <c r="D10" s="637" t="s">
        <v>36</v>
      </c>
      <c r="E10" s="638">
        <v>1080210</v>
      </c>
      <c r="F10" s="638">
        <v>874774.72</v>
      </c>
      <c r="G10" s="639">
        <f t="shared" si="0"/>
        <v>0.80981912776219434</v>
      </c>
    </row>
    <row r="11" spans="1:7" s="8" customFormat="1" ht="31.5" x14ac:dyDescent="0.2">
      <c r="A11" s="640"/>
      <c r="B11" s="641"/>
      <c r="C11" s="642"/>
      <c r="D11" s="643" t="s">
        <v>822</v>
      </c>
      <c r="E11" s="644">
        <v>0</v>
      </c>
      <c r="F11" s="644">
        <v>25243.33</v>
      </c>
      <c r="G11" s="645">
        <v>0</v>
      </c>
    </row>
    <row r="12" spans="1:7" s="8" customFormat="1" ht="47.25" x14ac:dyDescent="0.2">
      <c r="A12" s="640"/>
      <c r="B12" s="648"/>
      <c r="C12" s="642"/>
      <c r="D12" s="643" t="s">
        <v>823</v>
      </c>
      <c r="E12" s="644">
        <v>0</v>
      </c>
      <c r="F12" s="644">
        <v>7294.66</v>
      </c>
      <c r="G12" s="645">
        <v>0</v>
      </c>
    </row>
    <row r="13" spans="1:7" s="8" customFormat="1" ht="15.75" x14ac:dyDescent="0.2">
      <c r="A13" s="884" t="s">
        <v>392</v>
      </c>
      <c r="B13" s="885"/>
      <c r="C13" s="878"/>
      <c r="D13" s="879"/>
      <c r="E13" s="625">
        <f>E14</f>
        <v>1596410</v>
      </c>
      <c r="F13" s="625">
        <f>F14</f>
        <v>1323331.4700000002</v>
      </c>
      <c r="G13" s="626">
        <f t="shared" si="0"/>
        <v>0.8289421076039365</v>
      </c>
    </row>
    <row r="14" spans="1:7" s="8" customFormat="1" ht="15.75" x14ac:dyDescent="0.2">
      <c r="A14" s="871" t="s">
        <v>113</v>
      </c>
      <c r="B14" s="650"/>
      <c r="C14" s="628"/>
      <c r="D14" s="629" t="s">
        <v>114</v>
      </c>
      <c r="E14" s="625">
        <f>E15</f>
        <v>1596410</v>
      </c>
      <c r="F14" s="625">
        <f>F15</f>
        <v>1323331.4700000002</v>
      </c>
      <c r="G14" s="626">
        <f t="shared" si="0"/>
        <v>0.8289421076039365</v>
      </c>
    </row>
    <row r="15" spans="1:7" s="8" customFormat="1" ht="31.5" x14ac:dyDescent="0.2">
      <c r="A15" s="872"/>
      <c r="B15" s="873" t="s">
        <v>391</v>
      </c>
      <c r="C15" s="630"/>
      <c r="D15" s="631" t="s">
        <v>332</v>
      </c>
      <c r="E15" s="632">
        <f>SUM(E16:E39)</f>
        <v>1596410</v>
      </c>
      <c r="F15" s="632">
        <f>SUM(F16:F39)</f>
        <v>1323331.4700000002</v>
      </c>
      <c r="G15" s="633">
        <f t="shared" si="0"/>
        <v>0.8289421076039365</v>
      </c>
    </row>
    <row r="16" spans="1:7" s="8" customFormat="1" ht="47.25" x14ac:dyDescent="0.2">
      <c r="A16" s="872"/>
      <c r="B16" s="874"/>
      <c r="C16" s="651" t="s">
        <v>393</v>
      </c>
      <c r="D16" s="646" t="s">
        <v>394</v>
      </c>
      <c r="E16" s="647">
        <v>1000</v>
      </c>
      <c r="F16" s="647">
        <v>0</v>
      </c>
      <c r="G16" s="639">
        <f t="shared" si="0"/>
        <v>0</v>
      </c>
    </row>
    <row r="17" spans="1:7" s="8" customFormat="1" ht="15.75" x14ac:dyDescent="0.2">
      <c r="A17" s="872"/>
      <c r="B17" s="874"/>
      <c r="C17" s="634" t="s">
        <v>395</v>
      </c>
      <c r="D17" s="637" t="s">
        <v>396</v>
      </c>
      <c r="E17" s="638">
        <v>540000</v>
      </c>
      <c r="F17" s="638">
        <v>491323.53</v>
      </c>
      <c r="G17" s="639">
        <f t="shared" si="0"/>
        <v>0.90985838888888892</v>
      </c>
    </row>
    <row r="18" spans="1:7" s="8" customFormat="1" ht="15.75" x14ac:dyDescent="0.2">
      <c r="A18" s="872"/>
      <c r="B18" s="874"/>
      <c r="C18" s="634" t="s">
        <v>526</v>
      </c>
      <c r="D18" s="637" t="s">
        <v>527</v>
      </c>
      <c r="E18" s="638">
        <v>28000</v>
      </c>
      <c r="F18" s="638">
        <v>26025.34</v>
      </c>
      <c r="G18" s="639">
        <f>IF(F18=0,0,F18/E18)</f>
        <v>0.92947642857142854</v>
      </c>
    </row>
    <row r="19" spans="1:7" s="8" customFormat="1" ht="31.5" x14ac:dyDescent="0.2">
      <c r="A19" s="872"/>
      <c r="B19" s="874"/>
      <c r="C19" s="634" t="s">
        <v>397</v>
      </c>
      <c r="D19" s="637" t="s">
        <v>398</v>
      </c>
      <c r="E19" s="638">
        <v>437300</v>
      </c>
      <c r="F19" s="638">
        <v>346212.29</v>
      </c>
      <c r="G19" s="639">
        <f t="shared" si="0"/>
        <v>0.79170429910816364</v>
      </c>
    </row>
    <row r="20" spans="1:7" s="8" customFormat="1" ht="31.5" x14ac:dyDescent="0.2">
      <c r="A20" s="872"/>
      <c r="B20" s="874"/>
      <c r="C20" s="634" t="s">
        <v>399</v>
      </c>
      <c r="D20" s="637" t="s">
        <v>400</v>
      </c>
      <c r="E20" s="638">
        <v>26000</v>
      </c>
      <c r="F20" s="638">
        <v>23088.71</v>
      </c>
      <c r="G20" s="639">
        <f t="shared" si="0"/>
        <v>0.88802730769230764</v>
      </c>
    </row>
    <row r="21" spans="1:7" s="8" customFormat="1" ht="31.5" x14ac:dyDescent="0.2">
      <c r="A21" s="872"/>
      <c r="B21" s="874"/>
      <c r="C21" s="634" t="s">
        <v>401</v>
      </c>
      <c r="D21" s="637" t="s">
        <v>402</v>
      </c>
      <c r="E21" s="638">
        <v>250000</v>
      </c>
      <c r="F21" s="638">
        <v>207497.46</v>
      </c>
      <c r="G21" s="639">
        <f t="shared" si="0"/>
        <v>0.82998983999999998</v>
      </c>
    </row>
    <row r="22" spans="1:7" s="8" customFormat="1" ht="31.5" x14ac:dyDescent="0.2">
      <c r="A22" s="872"/>
      <c r="B22" s="874"/>
      <c r="C22" s="634" t="s">
        <v>403</v>
      </c>
      <c r="D22" s="637" t="s">
        <v>404</v>
      </c>
      <c r="E22" s="638">
        <v>15000</v>
      </c>
      <c r="F22" s="638">
        <v>7223.87</v>
      </c>
      <c r="G22" s="639">
        <f t="shared" si="0"/>
        <v>0.48159133333333332</v>
      </c>
    </row>
    <row r="23" spans="1:7" s="8" customFormat="1" ht="31.5" x14ac:dyDescent="0.2">
      <c r="A23" s="872"/>
      <c r="B23" s="874"/>
      <c r="C23" s="634" t="s">
        <v>405</v>
      </c>
      <c r="D23" s="637" t="s">
        <v>406</v>
      </c>
      <c r="E23" s="638">
        <v>45600</v>
      </c>
      <c r="F23" s="638">
        <v>41333.08</v>
      </c>
      <c r="G23" s="639">
        <f t="shared" si="0"/>
        <v>0.90642719298245622</v>
      </c>
    </row>
    <row r="24" spans="1:7" s="8" customFormat="1" ht="31.5" x14ac:dyDescent="0.2">
      <c r="A24" s="872"/>
      <c r="B24" s="874"/>
      <c r="C24" s="634" t="s">
        <v>407</v>
      </c>
      <c r="D24" s="637" t="s">
        <v>408</v>
      </c>
      <c r="E24" s="638">
        <v>60200</v>
      </c>
      <c r="F24" s="638">
        <v>43041.54</v>
      </c>
      <c r="G24" s="639">
        <f t="shared" si="0"/>
        <v>0.71497574750830561</v>
      </c>
    </row>
    <row r="25" spans="1:7" s="8" customFormat="1" ht="31.5" x14ac:dyDescent="0.2">
      <c r="A25" s="872"/>
      <c r="B25" s="874"/>
      <c r="C25" s="634" t="s">
        <v>409</v>
      </c>
      <c r="D25" s="637" t="s">
        <v>410</v>
      </c>
      <c r="E25" s="638">
        <v>68400</v>
      </c>
      <c r="F25" s="638">
        <v>59587.82</v>
      </c>
      <c r="G25" s="639">
        <f t="shared" si="0"/>
        <v>0.87116695906432751</v>
      </c>
    </row>
    <row r="26" spans="1:7" s="8" customFormat="1" ht="31.5" x14ac:dyDescent="0.2">
      <c r="A26" s="872"/>
      <c r="B26" s="874"/>
      <c r="C26" s="634" t="s">
        <v>445</v>
      </c>
      <c r="D26" s="637" t="s">
        <v>446</v>
      </c>
      <c r="E26" s="638">
        <v>500</v>
      </c>
      <c r="F26" s="638">
        <v>0</v>
      </c>
      <c r="G26" s="639">
        <f>IF(F26=0,0,F26/E26)</f>
        <v>0</v>
      </c>
    </row>
    <row r="27" spans="1:7" s="8" customFormat="1" ht="15.75" x14ac:dyDescent="0.2">
      <c r="A27" s="872"/>
      <c r="B27" s="874"/>
      <c r="C27" s="634" t="s">
        <v>411</v>
      </c>
      <c r="D27" s="637" t="s">
        <v>412</v>
      </c>
      <c r="E27" s="638">
        <v>47000</v>
      </c>
      <c r="F27" s="638">
        <v>31583.01</v>
      </c>
      <c r="G27" s="639">
        <f t="shared" si="0"/>
        <v>0.67197893617021276</v>
      </c>
    </row>
    <row r="28" spans="1:7" s="8" customFormat="1" ht="31.5" x14ac:dyDescent="0.2">
      <c r="A28" s="872"/>
      <c r="B28" s="874"/>
      <c r="C28" s="634" t="s">
        <v>413</v>
      </c>
      <c r="D28" s="637" t="s">
        <v>414</v>
      </c>
      <c r="E28" s="638">
        <v>2460</v>
      </c>
      <c r="F28" s="638">
        <v>327.64</v>
      </c>
      <c r="G28" s="639">
        <f t="shared" si="0"/>
        <v>0.1331869918699187</v>
      </c>
    </row>
    <row r="29" spans="1:7" s="8" customFormat="1" ht="31.5" x14ac:dyDescent="0.2">
      <c r="A29" s="872"/>
      <c r="B29" s="874"/>
      <c r="C29" s="634" t="s">
        <v>415</v>
      </c>
      <c r="D29" s="637" t="s">
        <v>416</v>
      </c>
      <c r="E29" s="638">
        <v>11250</v>
      </c>
      <c r="F29" s="638">
        <v>9996</v>
      </c>
      <c r="G29" s="639">
        <f t="shared" si="0"/>
        <v>0.88853333333333329</v>
      </c>
    </row>
    <row r="30" spans="1:7" s="8" customFormat="1" ht="15.75" x14ac:dyDescent="0.2">
      <c r="A30" s="872"/>
      <c r="B30" s="874"/>
      <c r="C30" s="634" t="s">
        <v>417</v>
      </c>
      <c r="D30" s="637" t="s">
        <v>418</v>
      </c>
      <c r="E30" s="638">
        <v>30000</v>
      </c>
      <c r="F30" s="638">
        <v>11445.27</v>
      </c>
      <c r="G30" s="639">
        <f t="shared" si="0"/>
        <v>0.38150899999999999</v>
      </c>
    </row>
    <row r="31" spans="1:7" s="8" customFormat="1" ht="47.25" x14ac:dyDescent="0.2">
      <c r="A31" s="872"/>
      <c r="B31" s="874"/>
      <c r="C31" s="634" t="s">
        <v>419</v>
      </c>
      <c r="D31" s="637" t="s">
        <v>420</v>
      </c>
      <c r="E31" s="638">
        <v>3000</v>
      </c>
      <c r="F31" s="638">
        <v>1217.94</v>
      </c>
      <c r="G31" s="639">
        <f t="shared" si="0"/>
        <v>0.40598000000000001</v>
      </c>
    </row>
    <row r="32" spans="1:7" s="8" customFormat="1" ht="31.5" x14ac:dyDescent="0.2">
      <c r="A32" s="872"/>
      <c r="B32" s="874"/>
      <c r="C32" s="634" t="s">
        <v>421</v>
      </c>
      <c r="D32" s="637" t="s">
        <v>422</v>
      </c>
      <c r="E32" s="638">
        <v>3500</v>
      </c>
      <c r="F32" s="638">
        <v>0</v>
      </c>
      <c r="G32" s="639">
        <f t="shared" si="0"/>
        <v>0</v>
      </c>
    </row>
    <row r="33" spans="1:7" s="8" customFormat="1" ht="15.75" x14ac:dyDescent="0.2">
      <c r="A33" s="872"/>
      <c r="B33" s="874"/>
      <c r="C33" s="634" t="s">
        <v>423</v>
      </c>
      <c r="D33" s="637" t="s">
        <v>424</v>
      </c>
      <c r="E33" s="638">
        <v>4000</v>
      </c>
      <c r="F33" s="638">
        <v>3215.31</v>
      </c>
      <c r="G33" s="639">
        <f t="shared" si="0"/>
        <v>0.80382750000000003</v>
      </c>
    </row>
    <row r="34" spans="1:7" s="8" customFormat="1" ht="47.25" x14ac:dyDescent="0.2">
      <c r="A34" s="872"/>
      <c r="B34" s="874"/>
      <c r="C34" s="634" t="s">
        <v>425</v>
      </c>
      <c r="D34" s="637" t="s">
        <v>426</v>
      </c>
      <c r="E34" s="638">
        <v>18000</v>
      </c>
      <c r="F34" s="638">
        <v>17784.900000000001</v>
      </c>
      <c r="G34" s="639">
        <f t="shared" si="0"/>
        <v>0.98805000000000009</v>
      </c>
    </row>
    <row r="35" spans="1:7" s="8" customFormat="1" ht="31.5" x14ac:dyDescent="0.2">
      <c r="A35" s="872"/>
      <c r="B35" s="874"/>
      <c r="C35" s="634" t="s">
        <v>427</v>
      </c>
      <c r="D35" s="637" t="s">
        <v>428</v>
      </c>
      <c r="E35" s="638">
        <v>200</v>
      </c>
      <c r="F35" s="638">
        <v>180</v>
      </c>
      <c r="G35" s="639">
        <f t="shared" si="0"/>
        <v>0.9</v>
      </c>
    </row>
    <row r="36" spans="1:7" s="8" customFormat="1" ht="63" x14ac:dyDescent="0.2">
      <c r="A36" s="872"/>
      <c r="B36" s="874"/>
      <c r="C36" s="634" t="s">
        <v>429</v>
      </c>
      <c r="D36" s="637" t="s">
        <v>430</v>
      </c>
      <c r="E36" s="638">
        <v>1000</v>
      </c>
      <c r="F36" s="638">
        <v>680.63</v>
      </c>
      <c r="G36" s="639">
        <f t="shared" si="0"/>
        <v>0.68062999999999996</v>
      </c>
    </row>
    <row r="37" spans="1:7" s="8" customFormat="1" ht="47.25" x14ac:dyDescent="0.2">
      <c r="A37" s="872"/>
      <c r="B37" s="874"/>
      <c r="C37" s="634" t="s">
        <v>431</v>
      </c>
      <c r="D37" s="637" t="s">
        <v>432</v>
      </c>
      <c r="E37" s="638">
        <v>4000</v>
      </c>
      <c r="F37" s="638">
        <v>1700</v>
      </c>
      <c r="G37" s="639">
        <f>IF(F37=0,0,F37/E37)</f>
        <v>0.42499999999999999</v>
      </c>
    </row>
    <row r="38" spans="1:7" ht="31.5" x14ac:dyDescent="0.2">
      <c r="A38" s="654"/>
      <c r="B38" s="656"/>
      <c r="C38" s="623"/>
      <c r="D38" s="652" t="s">
        <v>821</v>
      </c>
      <c r="E38" s="644">
        <v>0</v>
      </c>
      <c r="F38" s="644">
        <v>25243.33</v>
      </c>
      <c r="G38" s="645">
        <v>0</v>
      </c>
    </row>
    <row r="39" spans="1:7" ht="47.25" x14ac:dyDescent="0.2">
      <c r="A39" s="655"/>
      <c r="B39" s="655"/>
      <c r="C39" s="649"/>
      <c r="D39" s="643" t="s">
        <v>824</v>
      </c>
      <c r="E39" s="653">
        <v>0</v>
      </c>
      <c r="F39" s="653">
        <v>-25376.2</v>
      </c>
      <c r="G39" s="653">
        <v>0</v>
      </c>
    </row>
  </sheetData>
  <mergeCells count="8">
    <mergeCell ref="A14:A37"/>
    <mergeCell ref="B15:B37"/>
    <mergeCell ref="A1:G1"/>
    <mergeCell ref="A2:D2"/>
    <mergeCell ref="A3:D3"/>
    <mergeCell ref="A4:A10"/>
    <mergeCell ref="B5:B10"/>
    <mergeCell ref="A13:D13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16</vt:i4>
      </vt:variant>
    </vt:vector>
  </HeadingPairs>
  <TitlesOfParts>
    <vt:vector size="31" baseType="lpstr">
      <vt:lpstr>Dochody</vt:lpstr>
      <vt:lpstr>Wydatki</vt:lpstr>
      <vt:lpstr>Inwestycje</vt:lpstr>
      <vt:lpstr>Zlecone D</vt:lpstr>
      <vt:lpstr>Zlecone W</vt:lpstr>
      <vt:lpstr>Porozumienia D</vt:lpstr>
      <vt:lpstr>Porozumienia W</vt:lpstr>
      <vt:lpstr>Porozumienia z JST D</vt:lpstr>
      <vt:lpstr>Por.z JST W</vt:lpstr>
      <vt:lpstr>OŚ</vt:lpstr>
      <vt:lpstr>Dotacje udzielone</vt:lpstr>
      <vt:lpstr>Przychody i rozchody</vt:lpstr>
      <vt:lpstr>Progr.wiel.</vt:lpstr>
      <vt:lpstr>Progr.UE</vt:lpstr>
      <vt:lpstr>CIS</vt:lpstr>
      <vt:lpstr>Dochody!Obszar_wydruku</vt:lpstr>
      <vt:lpstr>CIS!Tytuły_wydruku</vt:lpstr>
      <vt:lpstr>Dochody!Tytuły_wydruku</vt:lpstr>
      <vt:lpstr>'Dotacje udzielone'!Tytuły_wydruku</vt:lpstr>
      <vt:lpstr>Inwestycje!Tytuły_wydruku</vt:lpstr>
      <vt:lpstr>OŚ!Tytuły_wydruku</vt:lpstr>
      <vt:lpstr>'Por.z JST W'!Tytuły_wydruku</vt:lpstr>
      <vt:lpstr>'Porozumienia D'!Tytuły_wydruku</vt:lpstr>
      <vt:lpstr>'Porozumienia W'!Tytuły_wydruku</vt:lpstr>
      <vt:lpstr>'Porozumienia z JST D'!Tytuły_wydruku</vt:lpstr>
      <vt:lpstr>Progr.UE!Tytuły_wydruku</vt:lpstr>
      <vt:lpstr>Progr.wiel.!Tytuły_wydruku</vt:lpstr>
      <vt:lpstr>'Przychody i rozchody'!Tytuły_wydruku</vt:lpstr>
      <vt:lpstr>Wydatki!Tytuły_wydruku</vt:lpstr>
      <vt:lpstr>'Zlecone D'!Tytuły_wydruku</vt:lpstr>
      <vt:lpstr>'Zlecone W'!Tytuły_wydruku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Windows User</cp:lastModifiedBy>
  <cp:lastPrinted>2019-03-22T07:57:49Z</cp:lastPrinted>
  <dcterms:created xsi:type="dcterms:W3CDTF">2014-02-28T08:21:07Z</dcterms:created>
  <dcterms:modified xsi:type="dcterms:W3CDTF">2019-03-22T08:02:47Z</dcterms:modified>
</cp:coreProperties>
</file>